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236" windowWidth="8670" windowHeight="9480" activeTab="3"/>
  </bookViews>
  <sheets>
    <sheet name="bieu 01" sheetId="1" r:id="rId1"/>
    <sheet name="bieu 02" sheetId="2" r:id="rId2"/>
    <sheet name="biểu 03" sheetId="3" r:id="rId3"/>
    <sheet name="Bieu 04" sheetId="4" r:id="rId4"/>
  </sheets>
  <definedNames>
    <definedName name="_xlnm.Print_Titles" localSheetId="0">'bieu 01'!$6:$7</definedName>
    <definedName name="_xlnm.Print_Titles" localSheetId="1">'bieu 02'!$5:$6</definedName>
    <definedName name="_xlnm.Print_Titles" localSheetId="2">'biểu 03'!$7:$12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H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 chi đảm bảo hoạt động xử phạt hành chính trong lĩnh vực quản lý bảo vệ rừng đưa nhầm sang sự nghiệp kinh tế 500 triệu đồng</t>
        </r>
      </text>
    </comment>
    <comment ref="I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trả 500 triệu hoạt động xử phạt hành chính sang quản lý nhà nước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tăng 2 tỷ trường hoa</t>
        </r>
      </text>
    </comment>
    <comment ref="D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 tăng 2 tỷ của trường mầm non Tân Thanh</t>
        </r>
      </text>
    </comment>
    <comment ref="E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 giảm 2 tỷ của trương tiểu học số 2 Mường Nhà</t>
        </r>
      </text>
    </comment>
  </commentList>
</comments>
</file>

<file path=xl/sharedStrings.xml><?xml version="1.0" encoding="utf-8"?>
<sst xmlns="http://schemas.openxmlformats.org/spreadsheetml/2006/main" count="420" uniqueCount="374">
  <si>
    <t>Biểu số: 01</t>
  </si>
  <si>
    <t>NỘI DUNG</t>
  </si>
  <si>
    <t xml:space="preserve">TỔNG THU NSNN TRÊN ĐỊA BÀN </t>
  </si>
  <si>
    <t xml:space="preserve">A. Tổng các khoản thu cân đối NSNN </t>
  </si>
  <si>
    <t xml:space="preserve">I. Thu từ sản suất kinh doanh trong nước </t>
  </si>
  <si>
    <t>1. Thu từ doanh nghiệp nhà nước trung ương</t>
  </si>
  <si>
    <t xml:space="preserve">   - Thuế GTGT</t>
  </si>
  <si>
    <t xml:space="preserve">   - Thuế thu nhập doanh nghiệp </t>
  </si>
  <si>
    <t xml:space="preserve">   - Thuế tài nguyên</t>
  </si>
  <si>
    <t xml:space="preserve">   - Thuế môn bài </t>
  </si>
  <si>
    <t>2. Thu từ doanh nghiệp nhà nước địa phương</t>
  </si>
  <si>
    <t xml:space="preserve">   - Thuế tiêu thụ đặc biệt hàng hoá, dịch vụ  trong nước </t>
  </si>
  <si>
    <t>3. Thu từ doanh nghiệp có vốn đầu tư nước ngoài</t>
  </si>
  <si>
    <t xml:space="preserve">   - Thuế môn bài</t>
  </si>
  <si>
    <t>4. Thu từ khu vực CTN ngoài quốc doanh</t>
  </si>
  <si>
    <t xml:space="preserve">   - Các khoản thu  khác ngoài quốc doanh</t>
  </si>
  <si>
    <t xml:space="preserve">5. Lệ phí trước bạ </t>
  </si>
  <si>
    <t xml:space="preserve">  - Thu cấp quyền sử dụng đất</t>
  </si>
  <si>
    <t xml:space="preserve">  - Thu đấu giá đất</t>
  </si>
  <si>
    <t xml:space="preserve">II. Thuế XK, thuế NK, thuế TTĐB, thuế VAT hàng nhập khẩu </t>
  </si>
  <si>
    <t>B. Các khoản thu để lại chi quản lý qua NSNN</t>
  </si>
  <si>
    <t xml:space="preserve">Trong đó : Thu Xổ số kiến thiết </t>
  </si>
  <si>
    <t>TỔNG THU NGÂN SÁCH ĐỊA PHƯƠNG</t>
  </si>
  <si>
    <t xml:space="preserve">A. Các khoản thu cân đối ngân sách </t>
  </si>
  <si>
    <t xml:space="preserve"> - Các khoản thu 100%</t>
  </si>
  <si>
    <t xml:space="preserve"> - Thu phân chia theo tỷ lệ %</t>
  </si>
  <si>
    <t xml:space="preserve"> - Thu bổ xung từ NSTW</t>
  </si>
  <si>
    <t>B. Các khoản thu được để lại chi quản lý qua NSNN</t>
  </si>
  <si>
    <t>Biểu số: 02</t>
  </si>
  <si>
    <t>NỘI DUNG CÁC KHOẢN CHI</t>
  </si>
  <si>
    <t>1. Chi xây dựng cơ bản tập trung</t>
  </si>
  <si>
    <t xml:space="preserve">  a. Vốn trong nước : </t>
  </si>
  <si>
    <t xml:space="preserve"> Trong đó : - Chi giáo dục đào tạo và dạy nghề</t>
  </si>
  <si>
    <t xml:space="preserve">                  - Chi khoa học và công nghệ</t>
  </si>
  <si>
    <t xml:space="preserve">  b. Vốn nước ngoài </t>
  </si>
  <si>
    <t>II. Chi thường xuyên</t>
  </si>
  <si>
    <t xml:space="preserve"> - Sự nghiệp Lâm nghiệp</t>
  </si>
  <si>
    <t xml:space="preserve"> - Sự nghiệp Nông nghiệp</t>
  </si>
  <si>
    <t xml:space="preserve"> - Sự nghiệp Thuỷ lợi</t>
  </si>
  <si>
    <t xml:space="preserve"> - Sự nghiệp Thủy sản</t>
  </si>
  <si>
    <t xml:space="preserve"> - Sự nghiệp Giao thông</t>
  </si>
  <si>
    <t xml:space="preserve"> - Sự nghiệp kinh tế khác</t>
  </si>
  <si>
    <t>5. Chi sự nghiệp văn hoá thông tin</t>
  </si>
  <si>
    <t>6. Chi sự nghiệp phát thanh truyền hình</t>
  </si>
  <si>
    <t>8. Chi đảm bảo xã hội</t>
  </si>
  <si>
    <t>9. Chi quản lý hành chính</t>
  </si>
  <si>
    <t>10. Chi an ninh quốc phòng địa phương</t>
  </si>
  <si>
    <t>V. Chi trả nợ gốc và lãi vay đầu tư cơ sở hạ tầng</t>
  </si>
  <si>
    <t>C. Chi thực hiện một số mục tiêu, nhiệm vụ khác</t>
  </si>
  <si>
    <t>D. Các khoản chi được quản lý qua NSNN</t>
  </si>
  <si>
    <t>1. Chi đầu tư</t>
  </si>
  <si>
    <t>2. Chi thường xuyên</t>
  </si>
  <si>
    <t>I</t>
  </si>
  <si>
    <t>II</t>
  </si>
  <si>
    <t>Biểu số: 04</t>
  </si>
  <si>
    <t>STT</t>
  </si>
  <si>
    <t>TỔNG CỘNG</t>
  </si>
  <si>
    <t>TP ĐBPHỦ</t>
  </si>
  <si>
    <t>ĐIỆN BIÊN</t>
  </si>
  <si>
    <t>TUẦN GIÁO</t>
  </si>
  <si>
    <t>TỦA CHÙA</t>
  </si>
  <si>
    <t>MƯỜNG CHÀ</t>
  </si>
  <si>
    <t>MƯỜNG NHÉ</t>
  </si>
  <si>
    <t>TX M.LAY</t>
  </si>
  <si>
    <t>ĐBĐÔNG</t>
  </si>
  <si>
    <t>TỔNG THU NGÂN SÁCH</t>
  </si>
  <si>
    <t>Thu NSNN trên địa bàn</t>
  </si>
  <si>
    <t>1.1</t>
  </si>
  <si>
    <t>Các khoản thu cân đối ngân sách</t>
  </si>
  <si>
    <t xml:space="preserve"> - Ngân sách cấp huyện hưởng</t>
  </si>
  <si>
    <t xml:space="preserve"> - Ngân sách cấp tỉnh hưởng</t>
  </si>
  <si>
    <t>2.2</t>
  </si>
  <si>
    <t>Thu để lại chi quản lý qua NSNN</t>
  </si>
  <si>
    <t>Thu bổ sung từ NS tỉnh</t>
  </si>
  <si>
    <t xml:space="preserve"> - Bổ sung cân đối ngân sách</t>
  </si>
  <si>
    <t>TỔNG CHI NGÂN SÁCH</t>
  </si>
  <si>
    <t>Chi cân đối ngân sách</t>
  </si>
  <si>
    <t xml:space="preserve"> - Chi đầu tư phát triển</t>
  </si>
  <si>
    <t xml:space="preserve"> - Chi thường xuyên</t>
  </si>
  <si>
    <t xml:space="preserve">    Trong đó:</t>
  </si>
  <si>
    <t xml:space="preserve">    + Sự nghiệp giáo dục</t>
  </si>
  <si>
    <t xml:space="preserve">    + Sự nghiệp đào tạo</t>
  </si>
  <si>
    <t xml:space="preserve"> - Dự phòng</t>
  </si>
  <si>
    <t>Các khoản chi được QL qua NSNN</t>
  </si>
  <si>
    <t>III</t>
  </si>
  <si>
    <t>TỶ LỆ PHẦN TRĂM(%) PHÂN CHIA CHO NS HUYỆN ĐỐI VỚI CÁC KHOẢN THU PHÂN CHIA GIỮA NS TỈNH VÀ NS HUYỆN</t>
  </si>
  <si>
    <t>7. Thuế thu nhập cá nhân</t>
  </si>
  <si>
    <t>9. Thu phí và lệ phí</t>
  </si>
  <si>
    <t>10. Thu tiền sử dụng đất</t>
  </si>
  <si>
    <t xml:space="preserve">11. Thu tiền thuê mặt đất , mặt nước </t>
  </si>
  <si>
    <t xml:space="preserve">12. Thu tiền thuê nhà thuộc sở hữu Nhà nước </t>
  </si>
  <si>
    <t>13. Thu khác ngân sách</t>
  </si>
  <si>
    <t>14.Thu  tại xã</t>
  </si>
  <si>
    <t xml:space="preserve">                 + Thuế VAT hàng nhập khẩu </t>
  </si>
  <si>
    <t xml:space="preserve">  +  Bổ sung có mục tiêu</t>
  </si>
  <si>
    <t xml:space="preserve">  +  Bổ sung cân đối</t>
  </si>
  <si>
    <t xml:space="preserve">   - Thu khác</t>
  </si>
  <si>
    <t xml:space="preserve">6. Thuế sử dụng đất phi nông nghiệp </t>
  </si>
  <si>
    <t xml:space="preserve">8. Thuế bảo vệ môi trường </t>
  </si>
  <si>
    <t>11. Chương trình xây dựng nông thôn mới</t>
  </si>
  <si>
    <t>1. Đầu tư các dự án từ nguồn vốn nước ngoài</t>
  </si>
  <si>
    <t>Trong đó: Hỗ trợ trồng cây phân tán</t>
  </si>
  <si>
    <t>1. Chương trình giảm nghèo bền vững</t>
  </si>
  <si>
    <t>2. Chương trình việc làm và dạy nghề</t>
  </si>
  <si>
    <t>Đvt: Triệu đồng</t>
  </si>
  <si>
    <t xml:space="preserve">Đvt: Triệu đồng </t>
  </si>
  <si>
    <t>BIỂU TỔNG HỢP DỰ TOÁN THU NSĐP NĂM 2014</t>
  </si>
  <si>
    <t>A. Chi cân đối NSĐP</t>
  </si>
  <si>
    <t>I. Chi đầu tư phát triển</t>
  </si>
  <si>
    <t>2. Chi đầu tư hạ tầng từ nguồn thu tiền sử dụng đất</t>
  </si>
  <si>
    <t xml:space="preserve"> - Đầu tư hạ tầng từ nguồn thu CQSDĐ</t>
  </si>
  <si>
    <t xml:space="preserve"> - Đầu tư hạ tầng từ nguồn thu đấu giá đất</t>
  </si>
  <si>
    <t>3. Chi đầu tư và hỗ trợ các DN cung cấp hàng hóa, dịch vụ công ích</t>
  </si>
  <si>
    <t>1. Chi sự nghiệp kinh tế</t>
  </si>
  <si>
    <t>Trong đó: Vốn hỗ trợ sản xuất nông nghiệp</t>
  </si>
  <si>
    <t>Trong đó: HT thực hiện chính sách miễn thủy lợi phí</t>
  </si>
  <si>
    <t xml:space="preserve"> - Sự nghiệp Kiến thiết thị chính</t>
  </si>
  <si>
    <t>2. Chi Giáo dục - Đào tạo dạy nghề</t>
  </si>
  <si>
    <t xml:space="preserve"> - Chi SN giáo dục</t>
  </si>
  <si>
    <t xml:space="preserve">Trong đó: + HT tiền ăn trưa cho trẻ 3,4 và 5 tuổi   </t>
  </si>
  <si>
    <t xml:space="preserve"> - Chi SN đào tạo và dạy nghề</t>
  </si>
  <si>
    <t>Trong đó: + Đào tạo học sinh cử tuyển</t>
  </si>
  <si>
    <t>3. Chi sự nghiệp Y tế</t>
  </si>
  <si>
    <t xml:space="preserve"> Trong đó:+ Kinh phí mua thẻ BHYT cho trẻ em dưới 6 tuổi.</t>
  </si>
  <si>
    <t xml:space="preserve">                 + Kinh phí mua thẻ BHYT cho người nghèo</t>
  </si>
  <si>
    <t xml:space="preserve">                 + Bảo hiểm y tế CCB và TNXP</t>
  </si>
  <si>
    <t>4. Chi sự nghiệp Khoa học, công nghệ</t>
  </si>
  <si>
    <t>7. Chi sự nghiệp thể dục thể thao</t>
  </si>
  <si>
    <t>Tr.đó: + Tăng chi trợ giúp các đối tượng BTXH theo NĐ 67</t>
  </si>
  <si>
    <t xml:space="preserve"> - Chi quản lý nhà nước</t>
  </si>
  <si>
    <t xml:space="preserve"> - Chi hoạt động của CQ Đảng và các tổ chức CTr- XH</t>
  </si>
  <si>
    <t xml:space="preserve"> - Chi hỗ trợ hội, đoàn thể</t>
  </si>
  <si>
    <t xml:space="preserve"> - Chi an ninh</t>
  </si>
  <si>
    <t xml:space="preserve"> - Chi quốc phòng</t>
  </si>
  <si>
    <t>11. Chi trợ giá trợ cước</t>
  </si>
  <si>
    <t>Trong đó: + HT tiền dầu hỏa thắp sáng theo QĐ 289</t>
  </si>
  <si>
    <t xml:space="preserve">               + HT trực tiếp cho người dân hộ nghèo vùng khó khăn theo QĐ 102/QĐ-TTg </t>
  </si>
  <si>
    <t>12. Chi sự nghiệp môi trường</t>
  </si>
  <si>
    <t>13. Chi khác ngân sách.</t>
  </si>
  <si>
    <t xml:space="preserve">               - Các khoản chi khác (tăng biên chế và các chính sách khác)</t>
  </si>
  <si>
    <t>III. Chi bổ sung quỹ dự trữ tài chính</t>
  </si>
  <si>
    <t>IV. Dự phòng ngân sách</t>
  </si>
  <si>
    <t xml:space="preserve"> - Trả Chi nhánh Ngân hàng phát triển</t>
  </si>
  <si>
    <t xml:space="preserve"> * Vốn đầu tư</t>
  </si>
  <si>
    <t xml:space="preserve"> - DA hỗ trợ đầu tư cơ sở hạ tầng các xã ĐBKK, xã Biên giới, các thôn ĐBKK</t>
  </si>
  <si>
    <t xml:space="preserve"> * Vốn sự nghiệp</t>
  </si>
  <si>
    <t xml:space="preserve"> - DA nhân rộng mô hình giảm nghèo</t>
  </si>
  <si>
    <t xml:space="preserve"> - Hoạt động giám sát đánh giá</t>
  </si>
  <si>
    <t>* Vốn đầu tư</t>
  </si>
  <si>
    <t xml:space="preserve"> - Đào tạo nghề cho lao động nông thôn</t>
  </si>
  <si>
    <t xml:space="preserve"> - DA HT phát triển thị trường lao động </t>
  </si>
  <si>
    <t xml:space="preserve"> - Đổi mới và phát triển dạy nghề</t>
  </si>
  <si>
    <t xml:space="preserve"> - DA vay vốn tạo việc làm từ quỹ Quốc gia về việc làm</t>
  </si>
  <si>
    <t>* Vốn sự nghiệp</t>
  </si>
  <si>
    <t xml:space="preserve"> - HT đưa người lao động đi làm việc ở nước ngoài theo HĐ</t>
  </si>
  <si>
    <t>3. CT Dân số - KHH gia đình</t>
  </si>
  <si>
    <t>* Vốn đầu tư phát triển</t>
  </si>
  <si>
    <t xml:space="preserve"> - DA tuyên truyền GD thay đổi hành vi</t>
  </si>
  <si>
    <t xml:space="preserve"> - Nâng cao chất lượng thông tin và quản lý chuyên ngành dân số</t>
  </si>
  <si>
    <t xml:space="preserve"> - DA đảm bảo hậu cần và cung cấp dịch vụ kế hoạch hóa gia đình</t>
  </si>
  <si>
    <t xml:space="preserve"> - DA Tầm ksoát các dị dạng,bệnh tật bẩm sinh và ksoát mất cân bằng giới tính khi sinh</t>
  </si>
  <si>
    <t xml:space="preserve"> - Nâng cao năng lực quản lý điều hành và TC thực hiện CT</t>
  </si>
  <si>
    <t>4. CT phòng chống HIV/AIDS</t>
  </si>
  <si>
    <t xml:space="preserve">* Vốn ĐTPT </t>
  </si>
  <si>
    <t xml:space="preserve"> - DA tăng cường năng lực cho các TT PC lây truyền HIV từ mẹ sang con</t>
  </si>
  <si>
    <t xml:space="preserve"> - DA Thông tin GDTT thay đổi hành vi phòng HIV/AIDS</t>
  </si>
  <si>
    <t xml:space="preserve"> - DA Giám sát dịch HIV/AIDS và can thiệp giảm tác hại DP lây nhiễm HIV</t>
  </si>
  <si>
    <t xml:space="preserve"> - Dự án hỗ trợ điều trị HIV/AIDS và dự phòng lây HIV từ mẹ sang con</t>
  </si>
  <si>
    <t xml:space="preserve"> -DA Tăng cường năng lực cho các TT phòng chống HIV/AIDS</t>
  </si>
  <si>
    <t>5. Chương trình nước sạch vệ sinh MTNT</t>
  </si>
  <si>
    <t xml:space="preserve"> - Nguồn TW hỗ trợ</t>
  </si>
  <si>
    <t xml:space="preserve"> - Nguồn viện trợ</t>
  </si>
  <si>
    <t>6. Chương trình Văn hoá</t>
  </si>
  <si>
    <t xml:space="preserve"> - Sưu tầm, bảo tồn và phát huy giá trị các di sản văn hóa phi vật thể của các dân tộc Việt Nam</t>
  </si>
  <si>
    <t xml:space="preserve"> - DA ĐTXD và phát triển hệ thống thiết chế VHTT cơ sở    </t>
  </si>
  <si>
    <t xml:space="preserve"> - DA HT phát trển khu vui chơi, giải trí cho trẻ em khu  vực miền núi, vùng sâu..</t>
  </si>
  <si>
    <t xml:space="preserve"> - Tăng cường năng lực CB văn hóa cơ sở, truyền thông, đánh gía, giám sát</t>
  </si>
  <si>
    <t xml:space="preserve"> - DA điều tra, NC, bảo tồn 1 số làng bản tiêu biểu</t>
  </si>
  <si>
    <t xml:space="preserve">* Vốn sự nghiệp   </t>
  </si>
  <si>
    <t xml:space="preserve"> - DA chống xuống cấp và tôn tạo các di tích lịch sử   </t>
  </si>
  <si>
    <t xml:space="preserve"> - DA Cấp trang thiết bị và sản phẩm văn hóa cho vùng đồng bào các dân tộc thiểu số, tuyến biên giới và hải đảo</t>
  </si>
  <si>
    <t xml:space="preserve"> - DA sưu tầm, bảo tồn, và phát huy các giá trị VH phi vật thể</t>
  </si>
  <si>
    <t>7. Chương trình Giáo dục - Đào tạo</t>
  </si>
  <si>
    <t xml:space="preserve"> - DA hỗ trợ GD miền núi, vùng DT ít người và ĐBKK; HT CSVC các trường..</t>
  </si>
  <si>
    <t xml:space="preserve"> - DA củng cố PCGDMN, XMC và chống tái mù chữ ….</t>
  </si>
  <si>
    <t xml:space="preserve"> - DA tăng cường dạy học ngoại ngữ trong hệ thống GD quốc dân</t>
  </si>
  <si>
    <t xml:space="preserve"> - DA nâng cao năng lực CBQL chương trình, đánh giá, giám sát</t>
  </si>
  <si>
    <t>8. Chương trình phòng, chống tội phạm</t>
  </si>
  <si>
    <t>9. Chương trình phòng, chống ma tuý</t>
  </si>
  <si>
    <t>10. Chương trình 135</t>
  </si>
  <si>
    <t xml:space="preserve"> - Chính sách HT các d.vụ cải thiện đời sống và trợ giúp PL</t>
  </si>
  <si>
    <t xml:space="preserve">  + Hỗ trợ học sinh con hộ nghèo đi học</t>
  </si>
  <si>
    <t>11. Chương trình Ứng phó với biến đổi khi hậu</t>
  </si>
  <si>
    <t xml:space="preserve"> - DA nâng cao quản lý chất lượng VSATTP</t>
  </si>
  <si>
    <t xml:space="preserve"> - DA thông tin GDTT đảm bảo chất lượng VSATTP</t>
  </si>
  <si>
    <t xml:space="preserve"> - DA tăng cường năng lực KNCLVSATTP, XD hệ thống giám sát</t>
  </si>
  <si>
    <t xml:space="preserve"> - DA phòng chống ngộ độc thực phẩm</t>
  </si>
  <si>
    <t xml:space="preserve"> - DA đảm bảo VSATTP trong SX nông lâm thủy sản</t>
  </si>
  <si>
    <t xml:space="preserve"> - DA tăng cường cơ sở VC cho HTTTTT cơ sở miền núi, vùng sâu, biên giới</t>
  </si>
  <si>
    <t xml:space="preserve"> - DA tăng cường năng lực cán bộ TT&amp;TT</t>
  </si>
  <si>
    <t xml:space="preserve"> - DA tăng cường ứng dụng TT&amp;TT về cơ sở miền núi, vùng sâu</t>
  </si>
  <si>
    <t xml:space="preserve"> - DA phòng chống một số bệnh có tính chất nguy hiểm đối với cộng đồng</t>
  </si>
  <si>
    <t xml:space="preserve"> - DA tiêm chủng mở rộng</t>
  </si>
  <si>
    <t xml:space="preserve"> - DA chăm sóc sức khỏe sinh sản và cải thiện tình trạng dinh dưỡng TE</t>
  </si>
  <si>
    <t xml:space="preserve"> - DA quân dân y kết hợp</t>
  </si>
  <si>
    <t xml:space="preserve"> - DA nâng cao năng lực truyền thông giám sát</t>
  </si>
  <si>
    <t xml:space="preserve"> - Đầu tư cơ sở vật chất trường học từ nguồn thu XSKT</t>
  </si>
  <si>
    <t xml:space="preserve"> - XD trạm Y tế xã từ nguồn thu sổ xố kiến thiết</t>
  </si>
  <si>
    <t xml:space="preserve"> - Chi sự nghiệp Giáo dục</t>
  </si>
  <si>
    <t xml:space="preserve"> - Chi sự nghiệp Đào tạo</t>
  </si>
  <si>
    <t xml:space="preserve"> - Sự nghiệp Văn hóa</t>
  </si>
  <si>
    <t xml:space="preserve"> - Chi sự nghiệp kinh tế</t>
  </si>
  <si>
    <t xml:space="preserve"> - Quản lý hành chính (từ phạt an toàn giao thông)</t>
  </si>
  <si>
    <t xml:space="preserve"> - An ninh Quốc phòng</t>
  </si>
  <si>
    <t xml:space="preserve"> - Chi sự nghiệp Y tế</t>
  </si>
  <si>
    <t xml:space="preserve"> - Các khoản khác</t>
  </si>
  <si>
    <t>,</t>
  </si>
  <si>
    <t>BIỂU TỔNG HỢP DỰ TOÁN CHI NSĐP NĂM 2014</t>
  </si>
  <si>
    <t>TỔNG CHI NSĐP (A+B+C+D)</t>
  </si>
  <si>
    <t>10. Chương trình vệ sinh an toàn thực phẩm</t>
  </si>
  <si>
    <t>12. Đưa thông tin về cơ sở, miền núi, vùng sâu, vùng xa, BG, HĐ</t>
  </si>
  <si>
    <t>3. Chương trình Quốc gia bảo hộ, an toàn, vệ sinh lao động</t>
  </si>
  <si>
    <t>9. Chương trình quốc gia về bình đẳng giới</t>
  </si>
  <si>
    <t>10. Chương trình hành động phòng chống mại dâm</t>
  </si>
  <si>
    <t>MƯƠNG ẢNG</t>
  </si>
  <si>
    <t>NẬM PỒ</t>
  </si>
  <si>
    <t xml:space="preserve"> - Ngân sách cấp trung ương hưởng</t>
  </si>
  <si>
    <t xml:space="preserve"> PHÂN BỔ DỰ TOÁN NSĐP NĂM 2014 KHỐI HUYỆN, THỊ XÃ, THÀNH PHỐ</t>
  </si>
  <si>
    <t>Đa sua tối 19.11.2013</t>
  </si>
  <si>
    <t xml:space="preserve">DỰ TOÁN   </t>
  </si>
  <si>
    <t xml:space="preserve"> Trong đó : + Thuế XK, NK , TTĐB </t>
  </si>
  <si>
    <t xml:space="preserve">DỰ TOÁN </t>
  </si>
  <si>
    <t xml:space="preserve">                + HT học sinh dân tộc rất ít người (QĐ 2123)</t>
  </si>
  <si>
    <t xml:space="preserve">                + Hỗ trợ HS dân tộc bán trú, trường bán trú (QĐ 85)</t>
  </si>
  <si>
    <t xml:space="preserve">                + HT học sinh THPT bán trú (QĐ 12)</t>
  </si>
  <si>
    <t xml:space="preserve">                + Hỗ trợ tăng học bổng học sinh DTNT</t>
  </si>
  <si>
    <t xml:space="preserve">                + HT chi phí học tập, cấp bù miễn giảm học phí</t>
  </si>
  <si>
    <t xml:space="preserve">                + Đào tạo tại Trung Quốc</t>
  </si>
  <si>
    <t xml:space="preserve">                + Đào tạo bác sỹ tuyến xã, chuyên khoa</t>
  </si>
  <si>
    <t xml:space="preserve">                + Đầu tư nguồn tăng cường hợp tác Việt - Lào</t>
  </si>
  <si>
    <t>8. KP thực hiện Đề án phát triển nghề công tác xã hội</t>
  </si>
  <si>
    <t xml:space="preserve"> - Bổ sung có mục tiêu</t>
  </si>
  <si>
    <t>Chương trình mục tiêu quốc gia</t>
  </si>
  <si>
    <t>Chi thực hiện một số mục tiêu, nhiệm vụ khác</t>
  </si>
  <si>
    <t xml:space="preserve">  +  Bổ sung thực hiện CCTL đến mức lương cơ sở 1.150.000 đồng/tháng</t>
  </si>
  <si>
    <t>Trong đó: Vốn hỗ trợ phát triển thủy sản</t>
  </si>
  <si>
    <t xml:space="preserve">                + Cấp bù miễn giảm học phí theo NĐ 49 (học sinh cử tuyển)</t>
  </si>
  <si>
    <t xml:space="preserve"> - Trả phí tạm ứng vốn Kho bạc nhà nước</t>
  </si>
  <si>
    <t>13. Chương trình Y tế</t>
  </si>
  <si>
    <t xml:space="preserve">     - Vốn viện trợ</t>
  </si>
  <si>
    <t xml:space="preserve">     - Kinh phí đối ứng </t>
  </si>
  <si>
    <t>I. Bổ sung mục tiêu (Vốn đầu tư)</t>
  </si>
  <si>
    <t>Trong đó: - HT thực hiện Chỉ thị 14</t>
  </si>
  <si>
    <t xml:space="preserve">                - Bảo hiểm thất nghiệp (1%)</t>
  </si>
  <si>
    <t xml:space="preserve">               - Kinh phí tổ chức các hoạt động kỷ niệm 60 năm chiến thắng lịch sử Điện Biên Phủ</t>
  </si>
  <si>
    <t xml:space="preserve"> - Bổ sung thực hiện CCTL đến mức lương cơ sở 1.150.000 đồng/tháng</t>
  </si>
  <si>
    <t>Trong đó: + Ngân sách trung ương hưởng</t>
  </si>
  <si>
    <t>Biểu số:  03</t>
  </si>
  <si>
    <t>CHI TIẾT GIAO DỰ TOÁN NGÂN SÁCH CẤP TỈNH CHO TỪNG CƠ QUAN, ĐƠN VỊ NĂM 2014</t>
  </si>
  <si>
    <t>Đơn vị tính: Triệu đồng</t>
  </si>
  <si>
    <t>Stt</t>
  </si>
  <si>
    <t>TỔNG SỐ</t>
  </si>
  <si>
    <t>Tổng số</t>
  </si>
  <si>
    <t>DỰ TOÁN NĂM 2014</t>
  </si>
  <si>
    <t>I/ Chi Đầu tư PT (1)</t>
  </si>
  <si>
    <t>II/ Chi thường xuyên</t>
  </si>
  <si>
    <t>CT Mục tiêu quốc gia</t>
  </si>
  <si>
    <t>CT 135</t>
  </si>
  <si>
    <t>Dự án 5 triệu ha rừng</t>
  </si>
  <si>
    <t>Chi TH một số NV, mục tiêu khác</t>
  </si>
  <si>
    <t>Trong đó</t>
  </si>
  <si>
    <t>Giáo dục đào tạo &amp;DN</t>
  </si>
  <si>
    <t>Khoa học công nghệ</t>
  </si>
  <si>
    <t>Quản lý hành chính</t>
  </si>
  <si>
    <t>SN kinh tế</t>
  </si>
  <si>
    <t>SN Giáo dục đào tạo</t>
  </si>
  <si>
    <t>SN Y tế</t>
  </si>
  <si>
    <t>SN Khoa học</t>
  </si>
  <si>
    <t>SN
VHTT
TDTT
PTTH</t>
  </si>
  <si>
    <t>SN Môi trường</t>
  </si>
  <si>
    <t>Đảm bảo xã hội</t>
  </si>
  <si>
    <t>Quốc phòng An ninh</t>
  </si>
  <si>
    <t>Chi trợ giá trợ cước</t>
  </si>
  <si>
    <t>Chi khác</t>
  </si>
  <si>
    <t>Môc tiªu nhiÖm vô kh¸c</t>
  </si>
  <si>
    <t>Dù phßng ng©n s¸ch</t>
  </si>
  <si>
    <t>A</t>
  </si>
  <si>
    <t>B</t>
  </si>
  <si>
    <t xml:space="preserve">                             Tæng sè v¨n x·</t>
  </si>
  <si>
    <t>Sửa ngày 18.11</t>
  </si>
  <si>
    <t>Các CQ, đơn vị của tỉnh</t>
  </si>
  <si>
    <t>VP đoàn ĐBQH và HĐND</t>
  </si>
  <si>
    <t>Văn phòng UBND tỉnh</t>
  </si>
  <si>
    <t xml:space="preserve"> VP Ban an toàn GT</t>
  </si>
  <si>
    <t>Tỉnh ủy Điện Biên</t>
  </si>
  <si>
    <t>Sở Giáo dục - Đào tạo</t>
  </si>
  <si>
    <t>Sở Xây dựng</t>
  </si>
  <si>
    <t>Sở Nông nghiệp &amp; PTNT</t>
  </si>
  <si>
    <t>Sở Y tế</t>
  </si>
  <si>
    <t>Sở Văn hóa thể thao &amp; DL</t>
  </si>
  <si>
    <t>Sở Giao thông vận tải</t>
  </si>
  <si>
    <t>Sở LĐ - TBXH</t>
  </si>
  <si>
    <t>Sở Kế hoạch &amp; Đầu tư</t>
  </si>
  <si>
    <t>Sở Tài chính</t>
  </si>
  <si>
    <t>Sở Tài nguyên MT</t>
  </si>
  <si>
    <t>Thanh tra tỉnh</t>
  </si>
  <si>
    <t>Sở Khoa học công nghệ</t>
  </si>
  <si>
    <t>Sở Tư pháp</t>
  </si>
  <si>
    <t>Sở Ngoại vụ</t>
  </si>
  <si>
    <t>Ban Dân tộc</t>
  </si>
  <si>
    <t>Đài phát thanh TH</t>
  </si>
  <si>
    <t>Trường CĐ kinh tế KTTH</t>
  </si>
  <si>
    <t>Trường Chính trị</t>
  </si>
  <si>
    <t>Trường Cao đẳng nghề</t>
  </si>
  <si>
    <t>Hội nông dân</t>
  </si>
  <si>
    <t>Tỉnh đoàn</t>
  </si>
  <si>
    <t>Sở Nội vụ</t>
  </si>
  <si>
    <t>Liên minh các HTX</t>
  </si>
  <si>
    <t>Hội cựu chiến binh</t>
  </si>
  <si>
    <t>Mặt trận tổ quốc</t>
  </si>
  <si>
    <t>Tỉnh hội phụ nữ</t>
  </si>
  <si>
    <t>Bộ chỉ huy quân sự tỉnh</t>
  </si>
  <si>
    <t>BCH Bộ đội biên phòng</t>
  </si>
  <si>
    <t>Công an tỉnh</t>
  </si>
  <si>
    <t>Liên đoàn LĐ tỉnh</t>
  </si>
  <si>
    <t>Cục Hải quan tỉnh</t>
  </si>
  <si>
    <t>Sở Công thương</t>
  </si>
  <si>
    <t>Sở Thông tin &amp; TT</t>
  </si>
  <si>
    <t>C.ty TNHH XSKT</t>
  </si>
  <si>
    <t>C.ty TNHH TN IN Điện Biên</t>
  </si>
  <si>
    <t>C.ty TNHH xây dựng cấp nước</t>
  </si>
  <si>
    <t>C.ty TNHH XD-Thủy lợi T.Giáo</t>
  </si>
  <si>
    <t>C.ty TNHH QL thủy nông ĐB</t>
  </si>
  <si>
    <t>Chi nhánh ngân hàng PT</t>
  </si>
  <si>
    <t>Quỹ bảo vệ môi trường</t>
  </si>
  <si>
    <t>Quỹ Xúc tiến thương mại</t>
  </si>
  <si>
    <t>CTy TNHH XD &amp; DV Thủy lợi ĐB</t>
  </si>
  <si>
    <t xml:space="preserve">Bảo Hiểm xã hội tỉnh </t>
  </si>
  <si>
    <t>Cục Thống kê tỉnh</t>
  </si>
  <si>
    <t>Trung đoàn 82</t>
  </si>
  <si>
    <t>Đoàn Luật sư</t>
  </si>
  <si>
    <t>C.ty cổ phần vật tư N.nghiệp</t>
  </si>
  <si>
    <t>Công ty  CP lương thưc</t>
  </si>
  <si>
    <t>Hỗ trợ các tổ chức xã hội</t>
  </si>
  <si>
    <t>Hội Chữ thập đỏ</t>
  </si>
  <si>
    <t>Hội Văn học nghệ thuật</t>
  </si>
  <si>
    <t>Hội Khuyến học</t>
  </si>
  <si>
    <t>Hội cựu TNXP</t>
  </si>
  <si>
    <t>Hội CCB Dân chính đảng</t>
  </si>
  <si>
    <t>Hội Người cao tuổi</t>
  </si>
  <si>
    <t>Hội Luật gia tỉnh</t>
  </si>
  <si>
    <t>Hội Đông Y</t>
  </si>
  <si>
    <t>Hội Nhà báo</t>
  </si>
  <si>
    <r>
      <t>Ghi chó</t>
    </r>
    <r>
      <rPr>
        <sz val="12"/>
        <rFont val=".VnArial Narrow"/>
        <family val="2"/>
      </rPr>
      <t>: (1) Ch­a bao gåm chi ®Çu t­ tõ nguån vèn XDCBTT, CTMTQG vµ  ®Çu t­ c¸c môc tiªu nhiÖm vô kh¸c do TW bæ sung cã môc tiªu.</t>
    </r>
  </si>
  <si>
    <t>6. Đề án phục hồi chức năng cho người tâm thần, người rối nhiễu tâm trí</t>
  </si>
  <si>
    <t>Đa sua tối 13.12.2013</t>
  </si>
  <si>
    <t xml:space="preserve">B. Chi thực hiện Chương trình mục tiêu quốc gia </t>
  </si>
  <si>
    <t>II. Bổ sung mục tiêu (Vốn sự nghiệp)</t>
  </si>
  <si>
    <t>7. KP khoán, khoanh nuôi BVR và khoanh nuôi tái sinh tự nhiên</t>
  </si>
  <si>
    <t>4. Chương trình quốc gia bảo vệ trẻ em</t>
  </si>
  <si>
    <t>11. Đề án sắp xếp ổn định dân cư phát triển kinh tế - xã hội, đảm bảo quốc phòng an ninh huyện Mường Nhé</t>
  </si>
  <si>
    <t>14. Đề án PT KTXH vùng dân tộc rất ít người (DT Cống)</t>
  </si>
  <si>
    <t>15. Chương trình đảm bảo chất lượng giáo dục trường học</t>
  </si>
  <si>
    <t xml:space="preserve">16. Chương trình cải cách hành chính công từ nguồn viện trợ của Đan Mạch </t>
  </si>
  <si>
    <t>17. Vốn nước ngoài</t>
  </si>
  <si>
    <t>12. HT thành lập mới, đào tạo, bồi dưỡng cán bộ Hợp tác xã</t>
  </si>
  <si>
    <t>13. Kinh phí định canh, định cư (Quyết định 33, 1342)</t>
  </si>
  <si>
    <t>1. Đề án đào tạo, bồi dưỡng cán bộ HLH phụ nữ các cấp giai đoạn 2013-2017</t>
  </si>
  <si>
    <t>5. Hỗ trợ KP thực hiện Chương trình bố trí dân cư (theo QĐ 193, 1776 )</t>
  </si>
  <si>
    <t xml:space="preserve">2. Đầu tư các dự án từ nguồn vốn trong nước </t>
  </si>
  <si>
    <t>2. Hỗ trợ kinh phí sáng tạo tác phẩm của Hội Văn học nghệ thuật và Hội Nhà báo địa phương</t>
  </si>
  <si>
    <t>(Kèm theo Nghị quyết số  326/2013/NQ-HĐND ngày 13/12/2013 của HĐND tỉnh khóa XIII)</t>
  </si>
  <si>
    <t>(Kèm theo Nghị quyết số 326/2013/NQ-HĐND ngày  13/12/2013 của HĐND tỉnh khóa XIII)</t>
  </si>
  <si>
    <t>( Kèm theo Nghị quyết số 326/2013/NQ-HĐND ngày 13/12/2013 của HĐND tỉnh Điện Biên khóa XIII)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</si>
</sst>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#,##0"/>
    <numFmt numFmtId="173" formatCode="_-* #,##0\ _D_M_-;\-* #,##0\ _D_M_-;_-* &quot;-&quot;??\ _D_M_-;_-@_-"/>
    <numFmt numFmtId="174" formatCode="#,##0.0"/>
  </numFmts>
  <fonts count="85">
    <font>
      <sz val="12"/>
      <name val="Times New Roman"/>
      <family val="0"/>
    </font>
    <font>
      <b/>
      <sz val="12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.vntime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name val=".VnTime"/>
      <family val="2"/>
    </font>
    <font>
      <i/>
      <sz val="12"/>
      <name val=".VnTime"/>
      <family val="2"/>
    </font>
    <font>
      <sz val="12"/>
      <name val=".VnTime"/>
      <family val="2"/>
    </font>
    <font>
      <sz val="14"/>
      <name val=".VnArial Narrow"/>
      <family val="2"/>
    </font>
    <font>
      <sz val="11"/>
      <name val=".VnArial Narrow"/>
      <family val="2"/>
    </font>
    <font>
      <sz val="12"/>
      <name val=".VnArial Narrow"/>
      <family val="2"/>
    </font>
    <font>
      <b/>
      <sz val="11"/>
      <name val="Times New Roman"/>
      <family val="1"/>
    </font>
    <font>
      <i/>
      <sz val="11"/>
      <name val=".VnTime"/>
      <family val="2"/>
    </font>
    <font>
      <b/>
      <sz val="12"/>
      <name val=".VnTime"/>
      <family val="0"/>
    </font>
    <font>
      <i/>
      <sz val="12"/>
      <name val=".VnArial Narrow"/>
      <family val="2"/>
    </font>
    <font>
      <b/>
      <sz val="10"/>
      <name val="Times New Roman"/>
      <family val="1"/>
    </font>
    <font>
      <b/>
      <sz val="9.5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.vntime"/>
      <family val="0"/>
    </font>
    <font>
      <sz val="8"/>
      <name val="Times New Roman"/>
      <family val="0"/>
    </font>
    <font>
      <i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.VnTime"/>
      <family val="2"/>
    </font>
    <font>
      <sz val="24"/>
      <name val="Times New Roman"/>
      <family val="1"/>
    </font>
    <font>
      <i/>
      <sz val="11"/>
      <name val="Times New Roman"/>
      <family val="1"/>
    </font>
    <font>
      <b/>
      <i/>
      <sz val="8"/>
      <name val=".VnTime"/>
      <family val="2"/>
    </font>
    <font>
      <i/>
      <sz val="24"/>
      <name val=".VnTime"/>
      <family val="2"/>
    </font>
    <font>
      <b/>
      <sz val="24"/>
      <name val="Times New Roman"/>
      <family val="1"/>
    </font>
    <font>
      <b/>
      <sz val="9"/>
      <name val="Times New Roman"/>
      <family val="1"/>
    </font>
    <font>
      <b/>
      <i/>
      <sz val="10"/>
      <name val=".VnArial Narrow"/>
      <family val="2"/>
    </font>
    <font>
      <b/>
      <i/>
      <sz val="24"/>
      <name val=".VnTime"/>
      <family val="2"/>
    </font>
    <font>
      <i/>
      <sz val="10"/>
      <name val=".VnArial Narrow"/>
      <family val="2"/>
    </font>
    <font>
      <b/>
      <u val="single"/>
      <sz val="9"/>
      <name val="Times New Roman"/>
      <family val="1"/>
    </font>
    <font>
      <b/>
      <u val="single"/>
      <sz val="24"/>
      <name val="Times New Roman"/>
      <family val="1"/>
    </font>
    <font>
      <sz val="10"/>
      <name val="Times New Roman"/>
      <family val="1"/>
    </font>
    <font>
      <u val="single"/>
      <sz val="2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24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.VnArial Narrow"/>
      <family val="2"/>
    </font>
    <font>
      <sz val="24"/>
      <name val=".vntime"/>
      <family val="2"/>
    </font>
    <font>
      <b/>
      <u val="single"/>
      <sz val="12"/>
      <color indexed="9"/>
      <name val=".VnArial Narrow"/>
      <family val="2"/>
    </font>
    <font>
      <sz val="8"/>
      <name val=".VnTime"/>
      <family val="2"/>
    </font>
    <font>
      <sz val="8"/>
      <color indexed="9"/>
      <name val=".VnTime"/>
      <family val="2"/>
    </font>
    <font>
      <sz val="24"/>
      <color indexed="9"/>
      <name val=".VnTime"/>
      <family val="2"/>
    </font>
    <font>
      <sz val="12"/>
      <color indexed="9"/>
      <name val=".VnTime"/>
      <family val="2"/>
    </font>
    <font>
      <sz val="16"/>
      <name val=".VnTime"/>
      <family val="2"/>
    </font>
    <font>
      <i/>
      <sz val="14"/>
      <name val=".VnTime"/>
      <family val="2"/>
    </font>
    <font>
      <sz val="16"/>
      <name val=".VnTimeH"/>
      <family val="2"/>
    </font>
    <font>
      <sz val="12"/>
      <name val=".VnTimeH"/>
      <family val="2"/>
    </font>
    <font>
      <sz val="24"/>
      <name val=".VnTimeH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color indexed="8"/>
      <name val=".VnTime"/>
      <family val="0"/>
    </font>
    <font>
      <sz val="12"/>
      <color indexed="8"/>
      <name val=".VnTime"/>
      <family val="0"/>
    </font>
    <font>
      <i/>
      <sz val="12"/>
      <color indexed="8"/>
      <name val=".VnTime"/>
      <family val="0"/>
    </font>
    <font>
      <b/>
      <sz val="13"/>
      <color indexed="8"/>
      <name val="Times New Roman"/>
      <family val="1"/>
    </font>
    <font>
      <sz val="12"/>
      <color indexed="8"/>
      <name val=".VnArial Narrow"/>
      <family val="2"/>
    </font>
    <font>
      <i/>
      <sz val="13"/>
      <color indexed="8"/>
      <name val=".VnTime"/>
      <family val="2"/>
    </font>
    <font>
      <b/>
      <sz val="10"/>
      <color indexed="8"/>
      <name val=".VnTimeH"/>
      <family val="2"/>
    </font>
    <font>
      <b/>
      <sz val="11"/>
      <color indexed="8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1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11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10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2" borderId="3" xfId="0" applyFont="1" applyFill="1" applyBorder="1" applyAlignment="1">
      <alignment/>
    </xf>
    <xf numFmtId="0" fontId="0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3" xfId="0" applyFont="1" applyFill="1" applyBorder="1" applyAlignment="1">
      <alignment/>
    </xf>
    <xf numFmtId="0" fontId="1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/>
    </xf>
    <xf numFmtId="0" fontId="19" fillId="0" borderId="7" xfId="0" applyFont="1" applyBorder="1" applyAlignment="1">
      <alignment/>
    </xf>
    <xf numFmtId="0" fontId="20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3" fillId="0" borderId="3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left"/>
    </xf>
    <xf numFmtId="0" fontId="2" fillId="0" borderId="0" xfId="0" applyFill="1" applyAlignment="1">
      <alignment/>
    </xf>
    <xf numFmtId="0" fontId="2" fillId="0" borderId="0" xfId="0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3" fontId="28" fillId="0" borderId="3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3" fontId="30" fillId="0" borderId="10" xfId="0" applyNumberFormat="1" applyFont="1" applyFill="1" applyBorder="1" applyAlignment="1">
      <alignment/>
    </xf>
    <xf numFmtId="3" fontId="30" fillId="0" borderId="3" xfId="0" applyNumberFormat="1" applyFont="1" applyBorder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3" fontId="28" fillId="0" borderId="1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" fillId="0" borderId="3" xfId="0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justify" vertical="center" wrapText="1"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 horizontal="justify"/>
    </xf>
    <xf numFmtId="3" fontId="0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173" fontId="0" fillId="0" borderId="0" xfId="16" applyNumberFormat="1" applyAlignment="1">
      <alignment horizontal="right"/>
    </xf>
    <xf numFmtId="0" fontId="2" fillId="0" borderId="0" xfId="0" applyAlignment="1">
      <alignment horizontal="justify"/>
    </xf>
    <xf numFmtId="3" fontId="30" fillId="0" borderId="11" xfId="0" applyNumberFormat="1" applyFont="1" applyBorder="1" applyAlignment="1">
      <alignment/>
    </xf>
    <xf numFmtId="0" fontId="34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35" fillId="0" borderId="3" xfId="0" applyFont="1" applyBorder="1" applyAlignment="1">
      <alignment/>
    </xf>
    <xf numFmtId="0" fontId="36" fillId="0" borderId="3" xfId="0" applyFont="1" applyBorder="1" applyAlignment="1">
      <alignment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0" fontId="3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3" xfId="0" applyFont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/>
    </xf>
    <xf numFmtId="3" fontId="35" fillId="2" borderId="10" xfId="0" applyNumberFormat="1" applyFont="1" applyFill="1" applyBorder="1" applyAlignment="1">
      <alignment/>
    </xf>
    <xf numFmtId="3" fontId="35" fillId="2" borderId="3" xfId="0" applyNumberFormat="1" applyFont="1" applyFill="1" applyBorder="1" applyAlignment="1">
      <alignment/>
    </xf>
    <xf numFmtId="3" fontId="36" fillId="2" borderId="3" xfId="0" applyNumberFormat="1" applyFont="1" applyFill="1" applyBorder="1" applyAlignment="1">
      <alignment/>
    </xf>
    <xf numFmtId="3" fontId="35" fillId="0" borderId="3" xfId="0" applyNumberFormat="1" applyFont="1" applyBorder="1" applyAlignment="1">
      <alignment/>
    </xf>
    <xf numFmtId="172" fontId="7" fillId="0" borderId="3" xfId="0" applyNumberFormat="1" applyFont="1" applyBorder="1" applyAlignment="1">
      <alignment/>
    </xf>
    <xf numFmtId="3" fontId="36" fillId="0" borderId="3" xfId="0" applyNumberFormat="1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7" fillId="2" borderId="3" xfId="0" applyFont="1" applyFill="1" applyBorder="1" applyAlignment="1">
      <alignment/>
    </xf>
    <xf numFmtId="0" fontId="34" fillId="2" borderId="3" xfId="0" applyFont="1" applyFill="1" applyBorder="1" applyAlignment="1">
      <alignment/>
    </xf>
    <xf numFmtId="0" fontId="34" fillId="0" borderId="3" xfId="0" applyFont="1" applyBorder="1" applyAlignment="1">
      <alignment horizontal="left" wrapText="1"/>
    </xf>
    <xf numFmtId="0" fontId="36" fillId="2" borderId="3" xfId="0" applyFont="1" applyFill="1" applyBorder="1" applyAlignment="1">
      <alignment/>
    </xf>
    <xf numFmtId="0" fontId="34" fillId="0" borderId="3" xfId="0" applyFont="1" applyBorder="1" applyAlignment="1">
      <alignment wrapText="1"/>
    </xf>
    <xf numFmtId="0" fontId="13" fillId="0" borderId="3" xfId="0" applyFont="1" applyFill="1" applyBorder="1" applyAlignment="1">
      <alignment wrapText="1"/>
    </xf>
    <xf numFmtId="3" fontId="7" fillId="0" borderId="10" xfId="15" applyNumberFormat="1" applyFont="1" applyFill="1" applyBorder="1" applyAlignment="1">
      <alignment horizontal="left" vertical="center" wrapText="1"/>
      <protection/>
    </xf>
    <xf numFmtId="0" fontId="7" fillId="0" borderId="7" xfId="0" applyFont="1" applyBorder="1" applyAlignment="1">
      <alignment/>
    </xf>
    <xf numFmtId="3" fontId="7" fillId="0" borderId="3" xfId="0" applyNumberFormat="1" applyFont="1" applyFill="1" applyBorder="1" applyAlignment="1">
      <alignment/>
    </xf>
    <xf numFmtId="3" fontId="36" fillId="0" borderId="3" xfId="0" applyNumberFormat="1" applyFont="1" applyFill="1" applyBorder="1" applyAlignment="1">
      <alignment/>
    </xf>
    <xf numFmtId="3" fontId="34" fillId="0" borderId="3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7" fillId="0" borderId="3" xfId="0" applyNumberFormat="1" applyFont="1" applyFill="1" applyBorder="1" applyAlignment="1">
      <alignment/>
    </xf>
    <xf numFmtId="0" fontId="6" fillId="0" borderId="3" xfId="0" applyFont="1" applyBorder="1" applyAlignment="1">
      <alignment vertical="center" wrapText="1"/>
    </xf>
    <xf numFmtId="3" fontId="18" fillId="0" borderId="0" xfId="0" applyNumberFormat="1" applyFont="1" applyFill="1" applyAlignment="1">
      <alignment/>
    </xf>
    <xf numFmtId="0" fontId="7" fillId="0" borderId="3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6" fillId="0" borderId="8" xfId="0" applyFont="1" applyFill="1" applyBorder="1" applyAlignment="1">
      <alignment horizontal="center" vertical="center"/>
    </xf>
    <xf numFmtId="3" fontId="46" fillId="0" borderId="8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3" fontId="46" fillId="0" borderId="13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/>
    </xf>
    <xf numFmtId="3" fontId="49" fillId="0" borderId="1" xfId="0" applyNumberFormat="1" applyFont="1" applyFill="1" applyBorder="1" applyAlignment="1">
      <alignment/>
    </xf>
    <xf numFmtId="3" fontId="49" fillId="0" borderId="1" xfId="0" applyNumberFormat="1" applyFont="1" applyFill="1" applyBorder="1" applyAlignment="1">
      <alignment horizontal="right"/>
    </xf>
    <xf numFmtId="0" fontId="5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left"/>
    </xf>
    <xf numFmtId="3" fontId="49" fillId="0" borderId="3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1" fillId="0" borderId="3" xfId="0" applyFont="1" applyFill="1" applyBorder="1" applyAlignment="1">
      <alignment horizontal="center"/>
    </xf>
    <xf numFmtId="0" fontId="51" fillId="0" borderId="3" xfId="0" applyFont="1" applyFill="1" applyBorder="1" applyAlignment="1">
      <alignment horizontal="left"/>
    </xf>
    <xf numFmtId="3" fontId="51" fillId="0" borderId="3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/>
    </xf>
    <xf numFmtId="3" fontId="51" fillId="0" borderId="3" xfId="0" applyNumberFormat="1" applyFont="1" applyFill="1" applyBorder="1" applyAlignment="1">
      <alignment horizontal="left"/>
    </xf>
    <xf numFmtId="3" fontId="54" fillId="0" borderId="3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3" fontId="56" fillId="0" borderId="3" xfId="0" applyNumberFormat="1" applyFont="1" applyFill="1" applyBorder="1" applyAlignment="1">
      <alignment/>
    </xf>
    <xf numFmtId="0" fontId="57" fillId="0" borderId="3" xfId="0" applyFont="1" applyFill="1" applyBorder="1" applyAlignment="1">
      <alignment horizontal="center"/>
    </xf>
    <xf numFmtId="3" fontId="57" fillId="0" borderId="3" xfId="0" applyNumberFormat="1" applyFont="1" applyFill="1" applyBorder="1" applyAlignment="1">
      <alignment horizontal="left"/>
    </xf>
    <xf numFmtId="3" fontId="57" fillId="0" borderId="3" xfId="0" applyNumberFormat="1" applyFont="1" applyFill="1" applyBorder="1" applyAlignment="1">
      <alignment/>
    </xf>
    <xf numFmtId="0" fontId="51" fillId="0" borderId="7" xfId="0" applyFont="1" applyFill="1" applyBorder="1" applyAlignment="1">
      <alignment horizontal="center"/>
    </xf>
    <xf numFmtId="3" fontId="51" fillId="0" borderId="7" xfId="0" applyNumberFormat="1" applyFont="1" applyFill="1" applyBorder="1" applyAlignment="1">
      <alignment horizontal="left"/>
    </xf>
    <xf numFmtId="3" fontId="51" fillId="0" borderId="7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3" fontId="64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3" fontId="51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30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74" fillId="0" borderId="9" xfId="0" applyFont="1" applyBorder="1" applyAlignment="1">
      <alignment horizontal="center"/>
    </xf>
    <xf numFmtId="0" fontId="75" fillId="0" borderId="3" xfId="0" applyFont="1" applyBorder="1" applyAlignment="1">
      <alignment horizontal="center"/>
    </xf>
    <xf numFmtId="3" fontId="74" fillId="0" borderId="10" xfId="0" applyNumberFormat="1" applyFont="1" applyFill="1" applyBorder="1" applyAlignment="1">
      <alignment/>
    </xf>
    <xf numFmtId="3" fontId="74" fillId="0" borderId="3" xfId="0" applyNumberFormat="1" applyFont="1" applyFill="1" applyBorder="1" applyAlignment="1">
      <alignment/>
    </xf>
    <xf numFmtId="0" fontId="76" fillId="0" borderId="4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37" fillId="0" borderId="9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3" fontId="37" fillId="0" borderId="10" xfId="0" applyNumberFormat="1" applyFont="1" applyFill="1" applyBorder="1" applyAlignment="1">
      <alignment/>
    </xf>
    <xf numFmtId="3" fontId="37" fillId="0" borderId="3" xfId="0" applyNumberFormat="1" applyFont="1" applyFill="1" applyBorder="1" applyAlignment="1">
      <alignment/>
    </xf>
    <xf numFmtId="3" fontId="37" fillId="0" borderId="3" xfId="0" applyNumberFormat="1" applyFont="1" applyBorder="1" applyAlignment="1">
      <alignment/>
    </xf>
    <xf numFmtId="0" fontId="78" fillId="0" borderId="5" xfId="0" applyFont="1" applyBorder="1" applyAlignment="1">
      <alignment/>
    </xf>
    <xf numFmtId="0" fontId="78" fillId="0" borderId="0" xfId="0" applyFont="1" applyAlignment="1">
      <alignment/>
    </xf>
    <xf numFmtId="3" fontId="37" fillId="0" borderId="10" xfId="0" applyNumberFormat="1" applyFont="1" applyBorder="1" applyAlignment="1">
      <alignment/>
    </xf>
    <xf numFmtId="0" fontId="77" fillId="0" borderId="0" xfId="0" applyFont="1" applyAlignment="1">
      <alignment/>
    </xf>
    <xf numFmtId="3" fontId="76" fillId="0" borderId="0" xfId="0" applyNumberFormat="1" applyFont="1" applyAlignment="1">
      <alignment/>
    </xf>
    <xf numFmtId="0" fontId="76" fillId="0" borderId="0" xfId="0" applyFont="1" applyAlignment="1">
      <alignment/>
    </xf>
    <xf numFmtId="0" fontId="37" fillId="0" borderId="10" xfId="0" applyFont="1" applyBorder="1" applyAlignment="1">
      <alignment horizontal="left" wrapText="1"/>
    </xf>
    <xf numFmtId="3" fontId="78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3" fontId="35" fillId="0" borderId="3" xfId="0" applyNumberFormat="1" applyFont="1" applyFill="1" applyBorder="1" applyAlignment="1">
      <alignment/>
    </xf>
    <xf numFmtId="3" fontId="7" fillId="0" borderId="7" xfId="0" applyNumberFormat="1" applyFont="1" applyBorder="1" applyAlignment="1">
      <alignment/>
    </xf>
    <xf numFmtId="3" fontId="80" fillId="0" borderId="0" xfId="0" applyNumberFormat="1" applyFont="1" applyBorder="1" applyAlignment="1">
      <alignment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3" fillId="0" borderId="0" xfId="0" applyFont="1" applyAlignment="1">
      <alignment/>
    </xf>
    <xf numFmtId="3" fontId="14" fillId="0" borderId="0" xfId="0" applyNumberFormat="1" applyFont="1" applyFill="1" applyAlignment="1">
      <alignment horizontal="right"/>
    </xf>
    <xf numFmtId="0" fontId="37" fillId="0" borderId="0" xfId="0" applyFont="1" applyAlignment="1">
      <alignment horizontal="center"/>
    </xf>
    <xf numFmtId="3" fontId="34" fillId="0" borderId="3" xfId="0" applyNumberFormat="1" applyFont="1" applyFill="1" applyBorder="1" applyAlignment="1">
      <alignment/>
    </xf>
    <xf numFmtId="172" fontId="36" fillId="0" borderId="3" xfId="0" applyNumberFormat="1" applyFont="1" applyFill="1" applyBorder="1" applyAlignment="1">
      <alignment/>
    </xf>
    <xf numFmtId="172" fontId="7" fillId="0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 wrapText="1"/>
    </xf>
    <xf numFmtId="3" fontId="7" fillId="0" borderId="7" xfId="0" applyNumberFormat="1" applyFont="1" applyFill="1" applyBorder="1" applyAlignment="1">
      <alignment/>
    </xf>
    <xf numFmtId="3" fontId="77" fillId="2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0" fontId="2" fillId="0" borderId="14" xfId="0" applyBorder="1" applyAlignment="1">
      <alignment horizontal="center" vertical="center" wrapText="1"/>
    </xf>
    <xf numFmtId="172" fontId="8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2" fillId="0" borderId="6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</cellXfs>
  <cellStyles count="9">
    <cellStyle name="Normal" xfId="0"/>
    <cellStyle name="&#13;&#10;JournalTemplate=C:\COMFO\CTALK\JOURSTD.TPL&#13;&#10;LbStateAddress=3 3 0 251 1 89 2 311&#13;&#10;LbStateJou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V65"/>
  <sheetViews>
    <sheetView zoomScale="75" zoomScaleNormal="75" workbookViewId="0" topLeftCell="A37">
      <selection activeCell="D24" sqref="D24"/>
    </sheetView>
  </sheetViews>
  <sheetFormatPr defaultColWidth="18.75390625" defaultRowHeight="15.75"/>
  <cols>
    <col min="1" max="1" width="71.50390625" style="4" customWidth="1"/>
    <col min="2" max="2" width="15.00390625" style="240" customWidth="1"/>
    <col min="3" max="7" width="18.75390625" style="2" customWidth="1"/>
    <col min="8" max="16384" width="18.75390625" style="4" customWidth="1"/>
  </cols>
  <sheetData>
    <row r="1" spans="1:22" ht="15.75">
      <c r="A1" s="1"/>
      <c r="B1" s="231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.75">
      <c r="A2" s="250" t="s">
        <v>106</v>
      </c>
      <c r="B2" s="25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9.5" customHeight="1">
      <c r="A3" s="251" t="s">
        <v>371</v>
      </c>
      <c r="B3" s="25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>
      <c r="A4" s="6"/>
      <c r="B4" s="23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>
      <c r="A5" s="7"/>
      <c r="B5" s="233" t="s">
        <v>105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" customHeight="1">
      <c r="A6" s="252" t="s">
        <v>1</v>
      </c>
      <c r="B6" s="254" t="s">
        <v>229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customHeight="1">
      <c r="A7" s="253"/>
      <c r="B7" s="200"/>
      <c r="D7" s="75" t="s">
        <v>355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1" customFormat="1" ht="18.75">
      <c r="A8" s="8"/>
      <c r="B8" s="234"/>
      <c r="C8" s="9"/>
      <c r="D8" s="9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5" customFormat="1" ht="18.75">
      <c r="A9" s="12" t="s">
        <v>2</v>
      </c>
      <c r="B9" s="235">
        <f>SUM(B11,B50)</f>
        <v>859000</v>
      </c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19" customFormat="1" ht="13.5" customHeight="1">
      <c r="A10" s="16"/>
      <c r="B10" s="235"/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8.75">
      <c r="A11" s="20" t="s">
        <v>3</v>
      </c>
      <c r="B11" s="235">
        <f>SUM(B12,B47)</f>
        <v>586000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8.75">
      <c r="A12" s="21" t="s">
        <v>4</v>
      </c>
      <c r="B12" s="125">
        <f>SUM(B13,B18,B24,B27,B34:B39,B42,B43:B44,B46)</f>
        <v>570000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22" customFormat="1" ht="18.75">
      <c r="A13" s="21" t="s">
        <v>5</v>
      </c>
      <c r="B13" s="125">
        <f>SUM(B14:B17)</f>
        <v>90000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8.75">
      <c r="A14" s="23" t="s">
        <v>6</v>
      </c>
      <c r="B14" s="124">
        <v>39300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8.75">
      <c r="A15" s="23" t="s">
        <v>7</v>
      </c>
      <c r="B15" s="124">
        <v>600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8.75">
      <c r="A16" s="23" t="s">
        <v>8</v>
      </c>
      <c r="B16" s="124">
        <v>50000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8.75">
      <c r="A17" s="23" t="s">
        <v>9</v>
      </c>
      <c r="B17" s="124">
        <v>100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2" customFormat="1" ht="18.75">
      <c r="A18" s="21" t="s">
        <v>10</v>
      </c>
      <c r="B18" s="125">
        <f>SUM(B19:B23)</f>
        <v>56000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23" t="s">
        <v>6</v>
      </c>
      <c r="B19" s="124">
        <v>49600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8.75">
      <c r="A20" s="23" t="s">
        <v>7</v>
      </c>
      <c r="B20" s="124">
        <v>6000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8.75">
      <c r="A21" s="23" t="s">
        <v>11</v>
      </c>
      <c r="B21" s="124">
        <v>70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8.75">
      <c r="A22" s="23" t="s">
        <v>9</v>
      </c>
      <c r="B22" s="124">
        <v>120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8.75">
      <c r="A23" s="23" t="s">
        <v>96</v>
      </c>
      <c r="B23" s="124">
        <v>210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22" customFormat="1" ht="18.75">
      <c r="A24" s="21" t="s">
        <v>12</v>
      </c>
      <c r="B24" s="125">
        <f>SUM(B25:B26)</f>
        <v>300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.75">
      <c r="A25" s="24" t="s">
        <v>6</v>
      </c>
      <c r="B25" s="124">
        <v>299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8.75">
      <c r="A26" s="24" t="s">
        <v>13</v>
      </c>
      <c r="B26" s="124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s="22" customFormat="1" ht="18.75">
      <c r="A27" s="21" t="s">
        <v>14</v>
      </c>
      <c r="B27" s="125">
        <f>SUM(B28:B33)</f>
        <v>264000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.75">
      <c r="A28" s="23" t="s">
        <v>6</v>
      </c>
      <c r="B28" s="124">
        <v>245155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8.75">
      <c r="A29" s="23" t="s">
        <v>7</v>
      </c>
      <c r="B29" s="124">
        <v>8310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27" customFormat="1" ht="18.75">
      <c r="A30" s="23" t="s">
        <v>11</v>
      </c>
      <c r="B30" s="124">
        <v>90</v>
      </c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8.75">
      <c r="A31" s="23" t="s">
        <v>8</v>
      </c>
      <c r="B31" s="124">
        <v>7038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8.75">
      <c r="A32" s="23" t="s">
        <v>9</v>
      </c>
      <c r="B32" s="124">
        <v>2429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8.75">
      <c r="A33" s="23" t="s">
        <v>15</v>
      </c>
      <c r="B33" s="124">
        <v>978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22" customFormat="1" ht="18.75">
      <c r="A34" s="28" t="s">
        <v>16</v>
      </c>
      <c r="B34" s="125">
        <v>44000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2" customFormat="1" ht="18.75">
      <c r="A35" s="28" t="s">
        <v>97</v>
      </c>
      <c r="B35" s="125">
        <v>700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2" customFormat="1" ht="18.75">
      <c r="A36" s="28" t="s">
        <v>86</v>
      </c>
      <c r="B36" s="125">
        <v>9000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2" customFormat="1" ht="18.75">
      <c r="A37" s="28" t="s">
        <v>98</v>
      </c>
      <c r="B37" s="125">
        <v>39000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30" customFormat="1" ht="18.75">
      <c r="A38" s="28" t="s">
        <v>87</v>
      </c>
      <c r="B38" s="125">
        <v>12000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s="11" customFormat="1" ht="18" customHeight="1">
      <c r="A39" s="28" t="s">
        <v>88</v>
      </c>
      <c r="B39" s="125">
        <f>SUM(B40:B41)</f>
        <v>30000</v>
      </c>
      <c r="C39" s="9"/>
      <c r="D39" s="9"/>
      <c r="E39" s="9"/>
      <c r="F39" s="9"/>
      <c r="G39" s="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34" customFormat="1" ht="18" customHeight="1">
      <c r="A40" s="31" t="s">
        <v>17</v>
      </c>
      <c r="B40" s="124">
        <v>26300</v>
      </c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34" customFormat="1" ht="18" customHeight="1">
      <c r="A41" s="31" t="s">
        <v>18</v>
      </c>
      <c r="B41" s="124">
        <v>3700</v>
      </c>
      <c r="C41" s="32"/>
      <c r="D41" s="32"/>
      <c r="E41" s="32"/>
      <c r="F41" s="32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7" s="36" customFormat="1" ht="18" customHeight="1">
      <c r="A42" s="28" t="s">
        <v>89</v>
      </c>
      <c r="B42" s="125">
        <v>8500</v>
      </c>
      <c r="C42" s="35"/>
      <c r="D42" s="35"/>
      <c r="E42" s="35"/>
      <c r="F42" s="35"/>
      <c r="G42" s="35"/>
    </row>
    <row r="43" spans="1:22" s="38" customFormat="1" ht="18" customHeight="1">
      <c r="A43" s="28" t="s">
        <v>90</v>
      </c>
      <c r="B43" s="125">
        <v>500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22" customFormat="1" ht="18" customHeight="1">
      <c r="A44" s="28" t="s">
        <v>91</v>
      </c>
      <c r="B44" s="125">
        <v>13000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22" customFormat="1" ht="18" customHeight="1">
      <c r="A45" s="108" t="s">
        <v>256</v>
      </c>
      <c r="B45" s="126">
        <v>7000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8.75">
      <c r="A46" s="28" t="s">
        <v>92</v>
      </c>
      <c r="B46" s="125">
        <v>3000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8.75">
      <c r="A47" s="28" t="s">
        <v>19</v>
      </c>
      <c r="B47" s="125">
        <f>SUM(B48:B49)</f>
        <v>16000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42" customFormat="1" ht="18.75">
      <c r="A48" s="31" t="s">
        <v>230</v>
      </c>
      <c r="B48" s="126">
        <v>2000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42" customFormat="1" ht="18.75">
      <c r="A49" s="31" t="s">
        <v>93</v>
      </c>
      <c r="B49" s="126">
        <v>14000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42" customFormat="1" ht="18.75">
      <c r="A50" s="28" t="s">
        <v>20</v>
      </c>
      <c r="B50" s="125">
        <v>273000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41" customFormat="1" ht="18.75">
      <c r="A51" s="39" t="s">
        <v>21</v>
      </c>
      <c r="B51" s="126">
        <v>9000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1:22" s="42" customFormat="1" ht="18.75">
      <c r="A52" s="28"/>
      <c r="B52" s="12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8.75">
      <c r="A53" s="43" t="s">
        <v>22</v>
      </c>
      <c r="B53" s="235">
        <f>SUM(B54,B61)</f>
        <v>6357296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8.75">
      <c r="A54" s="28" t="s">
        <v>23</v>
      </c>
      <c r="B54" s="125">
        <f>SUM(B55:B57)</f>
        <v>6084296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8.75">
      <c r="A55" s="31" t="s">
        <v>24</v>
      </c>
      <c r="B55" s="124">
        <f>B12-B56-B45</f>
        <v>162576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27" customFormat="1" ht="18.75">
      <c r="A56" s="31" t="s">
        <v>25</v>
      </c>
      <c r="B56" s="124">
        <f>SUM(B14,B15,B19,B20,B21,B25,B28,B29,B30,B36,B37)+3000</f>
        <v>400424</v>
      </c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ht="18.75">
      <c r="A57" s="23" t="s">
        <v>26</v>
      </c>
      <c r="B57" s="124">
        <f>SUM(B58:B60)</f>
        <v>5521296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s="106" customFormat="1" ht="18.75">
      <c r="A58" s="104" t="s">
        <v>95</v>
      </c>
      <c r="B58" s="124">
        <v>2612446</v>
      </c>
      <c r="C58" s="40"/>
      <c r="D58" s="40"/>
      <c r="E58" s="40"/>
      <c r="F58" s="40"/>
      <c r="G58" s="40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</row>
    <row r="59" spans="1:22" s="106" customFormat="1" ht="18.75">
      <c r="A59" s="104" t="s">
        <v>244</v>
      </c>
      <c r="B59" s="124">
        <v>1229258</v>
      </c>
      <c r="C59" s="40"/>
      <c r="D59" s="40"/>
      <c r="E59" s="40"/>
      <c r="F59" s="40"/>
      <c r="G59" s="40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</row>
    <row r="60" spans="1:22" s="106" customFormat="1" ht="18.75">
      <c r="A60" s="104" t="s">
        <v>94</v>
      </c>
      <c r="B60" s="124">
        <v>1679592</v>
      </c>
      <c r="C60" s="40"/>
      <c r="D60" s="40"/>
      <c r="E60" s="40"/>
      <c r="F60" s="40"/>
      <c r="G60" s="40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</row>
    <row r="61" spans="1:22" ht="18.75">
      <c r="A61" s="28" t="s">
        <v>27</v>
      </c>
      <c r="B61" s="125">
        <f>B50</f>
        <v>273000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" ht="18.75">
      <c r="A62" s="45"/>
      <c r="B62" s="236"/>
    </row>
    <row r="63" spans="1:2" ht="15.75">
      <c r="A63" s="46"/>
      <c r="B63" s="237"/>
    </row>
    <row r="64" ht="16.5">
      <c r="B64" s="238"/>
    </row>
    <row r="65" ht="15.75">
      <c r="B65" s="239"/>
    </row>
  </sheetData>
  <mergeCells count="4">
    <mergeCell ref="A2:B2"/>
    <mergeCell ref="A3:B3"/>
    <mergeCell ref="A6:A7"/>
    <mergeCell ref="B6:B7"/>
  </mergeCells>
  <printOptions/>
  <pageMargins left="0.75" right="0.29" top="0.38" bottom="0.7" header="0.2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C213"/>
  <sheetViews>
    <sheetView workbookViewId="0" topLeftCell="A195">
      <selection activeCell="B1" sqref="B1:B16384"/>
    </sheetView>
  </sheetViews>
  <sheetFormatPr defaultColWidth="53.625" defaultRowHeight="15.75"/>
  <cols>
    <col min="1" max="1" width="77.875" style="48" customWidth="1"/>
    <col min="2" max="2" width="14.375" style="249" customWidth="1"/>
    <col min="3" max="16384" width="53.625" style="48" customWidth="1"/>
  </cols>
  <sheetData>
    <row r="1" spans="1:2" ht="15.75">
      <c r="A1" s="47"/>
      <c r="B1" s="241" t="s">
        <v>28</v>
      </c>
    </row>
    <row r="2" spans="1:2" ht="18.75">
      <c r="A2" s="201" t="s">
        <v>217</v>
      </c>
      <c r="B2" s="201"/>
    </row>
    <row r="3" spans="1:2" ht="15.75">
      <c r="A3" s="251" t="s">
        <v>372</v>
      </c>
      <c r="B3" s="251"/>
    </row>
    <row r="4" spans="1:3" ht="26.25" customHeight="1">
      <c r="A4" s="5"/>
      <c r="B4" s="242" t="s">
        <v>104</v>
      </c>
      <c r="C4" s="75" t="s">
        <v>355</v>
      </c>
    </row>
    <row r="5" spans="1:2" ht="15" customHeight="1">
      <c r="A5" s="255" t="s">
        <v>29</v>
      </c>
      <c r="B5" s="257" t="s">
        <v>231</v>
      </c>
    </row>
    <row r="6" spans="1:2" ht="19.5" customHeight="1">
      <c r="A6" s="256"/>
      <c r="B6" s="258"/>
    </row>
    <row r="7" spans="1:2" ht="18.75">
      <c r="A7" s="115" t="s">
        <v>218</v>
      </c>
      <c r="B7" s="109">
        <f>SUM(B8,B77,B174,B198)</f>
        <v>6357296</v>
      </c>
    </row>
    <row r="8" spans="1:2" ht="18.75">
      <c r="A8" s="101" t="s">
        <v>107</v>
      </c>
      <c r="B8" s="110">
        <f>SUM(B9,B19,B72,B73,B74)</f>
        <v>4933928</v>
      </c>
    </row>
    <row r="9" spans="1:2" ht="18.75">
      <c r="A9" s="102" t="s">
        <v>108</v>
      </c>
      <c r="B9" s="111">
        <f>SUM(B10+B15+B18)</f>
        <v>201092</v>
      </c>
    </row>
    <row r="10" spans="1:2" ht="18.75">
      <c r="A10" s="102" t="s">
        <v>30</v>
      </c>
      <c r="B10" s="114">
        <v>183342</v>
      </c>
    </row>
    <row r="11" spans="1:2" ht="18.75">
      <c r="A11" s="49" t="s">
        <v>31</v>
      </c>
      <c r="B11" s="129">
        <v>183342</v>
      </c>
    </row>
    <row r="12" spans="1:2" ht="18.75">
      <c r="A12" s="50" t="s">
        <v>32</v>
      </c>
      <c r="B12" s="129">
        <v>55085</v>
      </c>
    </row>
    <row r="13" spans="1:2" ht="18.75">
      <c r="A13" s="50" t="s">
        <v>33</v>
      </c>
      <c r="B13" s="129">
        <v>10000</v>
      </c>
    </row>
    <row r="14" spans="1:2" ht="18.75">
      <c r="A14" s="44" t="s">
        <v>34</v>
      </c>
      <c r="B14" s="129"/>
    </row>
    <row r="15" spans="1:2" ht="18.75">
      <c r="A15" s="102" t="s">
        <v>109</v>
      </c>
      <c r="B15" s="114">
        <f>SUM(B16:B17)</f>
        <v>16850</v>
      </c>
    </row>
    <row r="16" spans="1:2" ht="18.75">
      <c r="A16" s="100" t="s">
        <v>110</v>
      </c>
      <c r="B16" s="129">
        <v>13150</v>
      </c>
    </row>
    <row r="17" spans="1:2" ht="18.75">
      <c r="A17" s="100" t="s">
        <v>111</v>
      </c>
      <c r="B17" s="129">
        <v>3700</v>
      </c>
    </row>
    <row r="18" spans="1:2" ht="18.75">
      <c r="A18" s="102" t="s">
        <v>112</v>
      </c>
      <c r="B18" s="114">
        <v>900</v>
      </c>
    </row>
    <row r="19" spans="1:2" ht="18.75">
      <c r="A19" s="102" t="s">
        <v>35</v>
      </c>
      <c r="B19" s="111">
        <f>SUM(B20,B32,B46,B50,B51,B52,B53,B54,B56,B60,B67,B63,B66)</f>
        <v>4585388</v>
      </c>
    </row>
    <row r="20" spans="1:2" ht="18.75">
      <c r="A20" s="102" t="s">
        <v>113</v>
      </c>
      <c r="B20" s="114">
        <f>SUM(B21+B23+B25+B27+B29+B30+B31)</f>
        <v>342628</v>
      </c>
    </row>
    <row r="21" spans="1:2" ht="18.75">
      <c r="A21" s="116" t="s">
        <v>36</v>
      </c>
      <c r="B21" s="129">
        <v>9949</v>
      </c>
    </row>
    <row r="22" spans="1:2" ht="18.75">
      <c r="A22" s="117" t="s">
        <v>101</v>
      </c>
      <c r="B22" s="243">
        <v>300</v>
      </c>
    </row>
    <row r="23" spans="1:2" ht="18.75">
      <c r="A23" s="116" t="s">
        <v>37</v>
      </c>
      <c r="B23" s="129">
        <v>61455</v>
      </c>
    </row>
    <row r="24" spans="1:2" ht="18.75">
      <c r="A24" s="117" t="s">
        <v>114</v>
      </c>
      <c r="B24" s="243">
        <v>19500</v>
      </c>
    </row>
    <row r="25" spans="1:2" ht="18.75">
      <c r="A25" s="116" t="s">
        <v>38</v>
      </c>
      <c r="B25" s="129">
        <v>37986</v>
      </c>
    </row>
    <row r="26" spans="1:2" ht="18.75">
      <c r="A26" s="117" t="s">
        <v>115</v>
      </c>
      <c r="B26" s="243">
        <v>12960</v>
      </c>
    </row>
    <row r="27" spans="1:2" ht="18.75">
      <c r="A27" s="100" t="s">
        <v>39</v>
      </c>
      <c r="B27" s="129">
        <v>1254</v>
      </c>
    </row>
    <row r="28" spans="1:2" ht="18.75">
      <c r="A28" s="117" t="s">
        <v>245</v>
      </c>
      <c r="B28" s="243">
        <v>200</v>
      </c>
    </row>
    <row r="29" spans="1:2" ht="18.75">
      <c r="A29" s="100" t="s">
        <v>40</v>
      </c>
      <c r="B29" s="129">
        <v>47381</v>
      </c>
    </row>
    <row r="30" spans="1:2" ht="18.75">
      <c r="A30" s="100" t="s">
        <v>116</v>
      </c>
      <c r="B30" s="129">
        <v>35457</v>
      </c>
    </row>
    <row r="31" spans="1:2" ht="18.75">
      <c r="A31" s="116" t="s">
        <v>41</v>
      </c>
      <c r="B31" s="129">
        <v>149146</v>
      </c>
    </row>
    <row r="32" spans="1:2" ht="18.75">
      <c r="A32" s="102" t="s">
        <v>117</v>
      </c>
      <c r="B32" s="111">
        <f>SUM(B33,B40)</f>
        <v>2288645</v>
      </c>
    </row>
    <row r="33" spans="1:2" ht="18.75">
      <c r="A33" s="100" t="s">
        <v>118</v>
      </c>
      <c r="B33" s="129">
        <v>2175492</v>
      </c>
    </row>
    <row r="34" spans="1:2" ht="18.75">
      <c r="A34" s="99" t="s">
        <v>119</v>
      </c>
      <c r="B34" s="243">
        <v>32590</v>
      </c>
    </row>
    <row r="35" spans="1:2" ht="18.75">
      <c r="A35" s="99" t="s">
        <v>232</v>
      </c>
      <c r="B35" s="243">
        <v>966</v>
      </c>
    </row>
    <row r="36" spans="1:2" ht="18.75">
      <c r="A36" s="99" t="s">
        <v>233</v>
      </c>
      <c r="B36" s="243">
        <v>105862</v>
      </c>
    </row>
    <row r="37" spans="1:2" ht="18.75">
      <c r="A37" s="99" t="s">
        <v>234</v>
      </c>
      <c r="B37" s="243">
        <v>24120</v>
      </c>
    </row>
    <row r="38" spans="1:2" ht="18.75">
      <c r="A38" s="99" t="s">
        <v>235</v>
      </c>
      <c r="B38" s="243">
        <v>10886</v>
      </c>
    </row>
    <row r="39" spans="1:2" ht="18.75">
      <c r="A39" s="99" t="s">
        <v>236</v>
      </c>
      <c r="B39" s="243">
        <v>50078</v>
      </c>
    </row>
    <row r="40" spans="1:2" ht="18.75">
      <c r="A40" s="100" t="s">
        <v>120</v>
      </c>
      <c r="B40" s="129">
        <v>113153</v>
      </c>
    </row>
    <row r="41" spans="1:2" ht="18.75">
      <c r="A41" s="99" t="s">
        <v>121</v>
      </c>
      <c r="B41" s="243">
        <v>9011</v>
      </c>
    </row>
    <row r="42" spans="1:2" ht="18.75">
      <c r="A42" s="99" t="s">
        <v>237</v>
      </c>
      <c r="B42" s="243">
        <v>4544</v>
      </c>
    </row>
    <row r="43" spans="1:2" ht="18.75">
      <c r="A43" s="118" t="s">
        <v>246</v>
      </c>
      <c r="B43" s="243">
        <v>2862</v>
      </c>
    </row>
    <row r="44" spans="1:2" ht="18.75">
      <c r="A44" s="118" t="s">
        <v>238</v>
      </c>
      <c r="B44" s="243">
        <v>302</v>
      </c>
    </row>
    <row r="45" spans="1:2" ht="18.75">
      <c r="A45" s="118" t="s">
        <v>239</v>
      </c>
      <c r="B45" s="243">
        <v>3500</v>
      </c>
    </row>
    <row r="46" spans="1:2" ht="18.75">
      <c r="A46" s="119" t="s">
        <v>122</v>
      </c>
      <c r="B46" s="244">
        <v>483694</v>
      </c>
    </row>
    <row r="47" spans="1:2" ht="18.75">
      <c r="A47" s="99" t="s">
        <v>123</v>
      </c>
      <c r="B47" s="243">
        <v>31342</v>
      </c>
    </row>
    <row r="48" spans="1:2" ht="18.75">
      <c r="A48" s="99" t="s">
        <v>124</v>
      </c>
      <c r="B48" s="243">
        <v>124749</v>
      </c>
    </row>
    <row r="49" spans="1:2" ht="18.75">
      <c r="A49" s="99" t="s">
        <v>125</v>
      </c>
      <c r="B49" s="243">
        <v>509</v>
      </c>
    </row>
    <row r="50" spans="1:2" ht="18.75">
      <c r="A50" s="102" t="s">
        <v>126</v>
      </c>
      <c r="B50" s="114">
        <v>11684</v>
      </c>
    </row>
    <row r="51" spans="1:2" ht="18.75">
      <c r="A51" s="102" t="s">
        <v>42</v>
      </c>
      <c r="B51" s="114">
        <v>50280</v>
      </c>
    </row>
    <row r="52" spans="1:2" ht="18.75">
      <c r="A52" s="102" t="s">
        <v>43</v>
      </c>
      <c r="B52" s="114">
        <v>34240</v>
      </c>
    </row>
    <row r="53" spans="1:2" ht="18.75">
      <c r="A53" s="102" t="s">
        <v>127</v>
      </c>
      <c r="B53" s="114">
        <v>13403</v>
      </c>
    </row>
    <row r="54" spans="1:2" ht="18.75">
      <c r="A54" s="119" t="s">
        <v>44</v>
      </c>
      <c r="B54" s="114">
        <v>102790</v>
      </c>
    </row>
    <row r="55" spans="1:2" ht="18.75">
      <c r="A55" s="99" t="s">
        <v>128</v>
      </c>
      <c r="B55" s="243">
        <v>32720</v>
      </c>
    </row>
    <row r="56" spans="1:2" ht="18.75">
      <c r="A56" s="102" t="s">
        <v>45</v>
      </c>
      <c r="B56" s="114">
        <f>SUM(B57,B58,B59)</f>
        <v>949375</v>
      </c>
    </row>
    <row r="57" spans="1:2" ht="18.75">
      <c r="A57" s="100" t="s">
        <v>129</v>
      </c>
      <c r="B57" s="129">
        <f>646004+500</f>
        <v>646504</v>
      </c>
    </row>
    <row r="58" spans="1:2" ht="18.75">
      <c r="A58" s="116" t="s">
        <v>130</v>
      </c>
      <c r="B58" s="129">
        <v>294382</v>
      </c>
    </row>
    <row r="59" spans="1:2" ht="18.75">
      <c r="A59" s="100" t="s">
        <v>131</v>
      </c>
      <c r="B59" s="129">
        <v>8489</v>
      </c>
    </row>
    <row r="60" spans="1:2" ht="18.75">
      <c r="A60" s="102" t="s">
        <v>46</v>
      </c>
      <c r="B60" s="111">
        <f>SUM(B61+B62)</f>
        <v>100387</v>
      </c>
    </row>
    <row r="61" spans="1:2" ht="18.75">
      <c r="A61" s="100" t="s">
        <v>132</v>
      </c>
      <c r="B61" s="129">
        <v>23518</v>
      </c>
    </row>
    <row r="62" spans="1:2" ht="18.75">
      <c r="A62" s="100" t="s">
        <v>133</v>
      </c>
      <c r="B62" s="129">
        <v>76869</v>
      </c>
    </row>
    <row r="63" spans="1:2" ht="18.75">
      <c r="A63" s="102" t="s">
        <v>134</v>
      </c>
      <c r="B63" s="114">
        <v>38300</v>
      </c>
    </row>
    <row r="64" spans="1:2" ht="18.75">
      <c r="A64" s="99" t="s">
        <v>135</v>
      </c>
      <c r="B64" s="243">
        <v>3853</v>
      </c>
    </row>
    <row r="65" spans="1:2" ht="37.5">
      <c r="A65" s="120" t="s">
        <v>136</v>
      </c>
      <c r="B65" s="243">
        <v>28797</v>
      </c>
    </row>
    <row r="66" spans="1:2" ht="18.75">
      <c r="A66" s="102" t="s">
        <v>137</v>
      </c>
      <c r="B66" s="114">
        <v>32965</v>
      </c>
    </row>
    <row r="67" spans="1:2" ht="18.75">
      <c r="A67" s="102" t="s">
        <v>138</v>
      </c>
      <c r="B67" s="114">
        <v>136997</v>
      </c>
    </row>
    <row r="68" spans="1:2" ht="18.75">
      <c r="A68" s="99" t="s">
        <v>252</v>
      </c>
      <c r="B68" s="129">
        <v>5000</v>
      </c>
    </row>
    <row r="69" spans="1:2" ht="18.75">
      <c r="A69" s="99" t="s">
        <v>253</v>
      </c>
      <c r="B69" s="129">
        <v>9000</v>
      </c>
    </row>
    <row r="70" spans="1:2" ht="36.75" customHeight="1">
      <c r="A70" s="130" t="s">
        <v>254</v>
      </c>
      <c r="B70" s="129">
        <v>25000</v>
      </c>
    </row>
    <row r="71" spans="1:2" ht="18.75">
      <c r="A71" s="104" t="s">
        <v>139</v>
      </c>
      <c r="B71" s="129">
        <v>94997</v>
      </c>
    </row>
    <row r="72" spans="1:2" ht="18.75">
      <c r="A72" s="102" t="s">
        <v>140</v>
      </c>
      <c r="B72" s="114">
        <v>1000</v>
      </c>
    </row>
    <row r="73" spans="1:2" ht="18.75">
      <c r="A73" s="102" t="s">
        <v>141</v>
      </c>
      <c r="B73" s="114">
        <v>88090</v>
      </c>
    </row>
    <row r="74" spans="1:2" ht="18.75">
      <c r="A74" s="102" t="s">
        <v>47</v>
      </c>
      <c r="B74" s="114">
        <f>SUM(B75,B76)</f>
        <v>58358</v>
      </c>
    </row>
    <row r="75" spans="1:2" s="127" customFormat="1" ht="18.75">
      <c r="A75" s="100" t="s">
        <v>142</v>
      </c>
      <c r="B75" s="129">
        <v>56558</v>
      </c>
    </row>
    <row r="76" spans="1:2" s="127" customFormat="1" ht="18.75">
      <c r="A76" s="100" t="s">
        <v>247</v>
      </c>
      <c r="B76" s="129">
        <v>1800</v>
      </c>
    </row>
    <row r="77" spans="1:2" ht="18.75">
      <c r="A77" s="101" t="s">
        <v>356</v>
      </c>
      <c r="B77" s="112">
        <f>SUM(B78,B85,B97,B105,B113,B120,B134,B139,B140,B141,B144,B146,B154,B157,B164)</f>
        <v>381535</v>
      </c>
    </row>
    <row r="78" spans="1:2" ht="18.75">
      <c r="A78" s="100" t="s">
        <v>102</v>
      </c>
      <c r="B78" s="129">
        <f>B79+B81</f>
        <v>271904</v>
      </c>
    </row>
    <row r="79" spans="1:2" ht="18.75" hidden="1">
      <c r="A79" s="100" t="s">
        <v>143</v>
      </c>
      <c r="B79" s="129">
        <v>188330</v>
      </c>
    </row>
    <row r="80" spans="1:2" ht="18.75" hidden="1">
      <c r="A80" s="103" t="s">
        <v>144</v>
      </c>
      <c r="B80" s="129"/>
    </row>
    <row r="81" spans="1:2" ht="18.75" hidden="1">
      <c r="A81" s="103" t="s">
        <v>145</v>
      </c>
      <c r="B81" s="129">
        <v>83574</v>
      </c>
    </row>
    <row r="82" spans="1:2" ht="18.75" hidden="1">
      <c r="A82" s="121" t="s">
        <v>144</v>
      </c>
      <c r="B82" s="129"/>
    </row>
    <row r="83" spans="1:2" ht="18.75" hidden="1">
      <c r="A83" s="100" t="s">
        <v>146</v>
      </c>
      <c r="B83" s="129"/>
    </row>
    <row r="84" spans="1:2" ht="18.75" hidden="1">
      <c r="A84" s="100" t="s">
        <v>147</v>
      </c>
      <c r="B84" s="129"/>
    </row>
    <row r="85" spans="1:2" ht="18.75">
      <c r="A85" s="100" t="s">
        <v>103</v>
      </c>
      <c r="B85" s="129">
        <f>B86+B91</f>
        <v>14390</v>
      </c>
    </row>
    <row r="86" spans="1:2" ht="18.75" hidden="1">
      <c r="A86" s="100" t="s">
        <v>148</v>
      </c>
      <c r="B86" s="129"/>
    </row>
    <row r="87" spans="1:2" ht="18.75" hidden="1">
      <c r="A87" s="100" t="s">
        <v>149</v>
      </c>
      <c r="B87" s="129"/>
    </row>
    <row r="88" spans="1:2" ht="18.75" hidden="1">
      <c r="A88" s="100" t="s">
        <v>150</v>
      </c>
      <c r="B88" s="129"/>
    </row>
    <row r="89" spans="1:2" ht="18.75" hidden="1">
      <c r="A89" s="100" t="s">
        <v>151</v>
      </c>
      <c r="B89" s="129"/>
    </row>
    <row r="90" spans="1:2" ht="18.75" hidden="1">
      <c r="A90" s="100" t="s">
        <v>152</v>
      </c>
      <c r="B90" s="129"/>
    </row>
    <row r="91" spans="1:2" ht="18.75" hidden="1">
      <c r="A91" s="100" t="s">
        <v>153</v>
      </c>
      <c r="B91" s="245">
        <v>14390</v>
      </c>
    </row>
    <row r="92" spans="1:2" ht="18.75" hidden="1">
      <c r="A92" s="100" t="s">
        <v>151</v>
      </c>
      <c r="B92" s="129"/>
    </row>
    <row r="93" spans="1:2" ht="18.75" hidden="1">
      <c r="A93" s="100" t="s">
        <v>150</v>
      </c>
      <c r="B93" s="129"/>
    </row>
    <row r="94" spans="1:2" ht="18.75" hidden="1">
      <c r="A94" s="100" t="s">
        <v>149</v>
      </c>
      <c r="B94" s="129"/>
    </row>
    <row r="95" spans="1:2" ht="18.75" hidden="1">
      <c r="A95" s="100" t="s">
        <v>154</v>
      </c>
      <c r="B95" s="129"/>
    </row>
    <row r="96" spans="1:2" ht="18.75" hidden="1">
      <c r="A96" s="100" t="s">
        <v>147</v>
      </c>
      <c r="B96" s="129"/>
    </row>
    <row r="97" spans="1:2" ht="18.75">
      <c r="A97" s="100" t="s">
        <v>155</v>
      </c>
      <c r="B97" s="129">
        <f>B99</f>
        <v>3657</v>
      </c>
    </row>
    <row r="98" spans="1:2" ht="18.75" hidden="1">
      <c r="A98" s="100" t="s">
        <v>156</v>
      </c>
      <c r="B98" s="129"/>
    </row>
    <row r="99" spans="1:2" ht="18.75" hidden="1">
      <c r="A99" s="100" t="s">
        <v>153</v>
      </c>
      <c r="B99" s="129">
        <v>3657</v>
      </c>
    </row>
    <row r="100" spans="1:2" ht="18.75" hidden="1">
      <c r="A100" s="100" t="s">
        <v>157</v>
      </c>
      <c r="B100" s="129"/>
    </row>
    <row r="101" spans="1:2" ht="18.75" hidden="1">
      <c r="A101" s="100" t="s">
        <v>158</v>
      </c>
      <c r="B101" s="129"/>
    </row>
    <row r="102" spans="1:2" ht="18.75" hidden="1">
      <c r="A102" s="103" t="s">
        <v>159</v>
      </c>
      <c r="B102" s="129"/>
    </row>
    <row r="103" spans="1:2" ht="37.5" hidden="1">
      <c r="A103" s="103" t="s">
        <v>160</v>
      </c>
      <c r="B103" s="129"/>
    </row>
    <row r="104" spans="1:2" ht="18.75" hidden="1">
      <c r="A104" s="103" t="s">
        <v>161</v>
      </c>
      <c r="B104" s="129"/>
    </row>
    <row r="105" spans="1:2" ht="18.75">
      <c r="A105" s="100" t="s">
        <v>162</v>
      </c>
      <c r="B105" s="129">
        <v>844</v>
      </c>
    </row>
    <row r="106" spans="1:2" ht="18.75" hidden="1">
      <c r="A106" s="100" t="s">
        <v>163</v>
      </c>
      <c r="B106" s="129"/>
    </row>
    <row r="107" spans="1:2" ht="18.75" hidden="1">
      <c r="A107" s="100" t="s">
        <v>164</v>
      </c>
      <c r="B107" s="129"/>
    </row>
    <row r="108" spans="1:2" ht="18.75" hidden="1">
      <c r="A108" s="100" t="s">
        <v>153</v>
      </c>
      <c r="B108" s="129"/>
    </row>
    <row r="109" spans="1:2" ht="18.75" hidden="1">
      <c r="A109" s="103" t="s">
        <v>165</v>
      </c>
      <c r="B109" s="129"/>
    </row>
    <row r="110" spans="1:2" ht="18.75" hidden="1">
      <c r="A110" s="103" t="s">
        <v>166</v>
      </c>
      <c r="B110" s="129"/>
    </row>
    <row r="111" spans="1:2" ht="18.75" hidden="1">
      <c r="A111" s="103" t="s">
        <v>167</v>
      </c>
      <c r="B111" s="129"/>
    </row>
    <row r="112" spans="1:2" ht="18.75" hidden="1">
      <c r="A112" s="103" t="s">
        <v>168</v>
      </c>
      <c r="B112" s="129"/>
    </row>
    <row r="113" spans="1:2" ht="18.75">
      <c r="A113" s="100" t="s">
        <v>169</v>
      </c>
      <c r="B113" s="129">
        <f>B114+B117</f>
        <v>22000</v>
      </c>
    </row>
    <row r="114" spans="1:2" ht="18.75" hidden="1">
      <c r="A114" s="100" t="s">
        <v>156</v>
      </c>
      <c r="B114" s="129">
        <v>19630</v>
      </c>
    </row>
    <row r="115" spans="1:2" ht="18.75" hidden="1">
      <c r="A115" s="100" t="s">
        <v>170</v>
      </c>
      <c r="B115" s="129"/>
    </row>
    <row r="116" spans="1:2" ht="18.75" hidden="1">
      <c r="A116" s="100" t="s">
        <v>171</v>
      </c>
      <c r="B116" s="129"/>
    </row>
    <row r="117" spans="1:2" ht="18.75" hidden="1">
      <c r="A117" s="100" t="s">
        <v>153</v>
      </c>
      <c r="B117" s="129">
        <v>2370</v>
      </c>
    </row>
    <row r="118" spans="1:2" ht="18.75" hidden="1">
      <c r="A118" s="100" t="s">
        <v>170</v>
      </c>
      <c r="B118" s="129"/>
    </row>
    <row r="119" spans="1:2" ht="18.75" hidden="1">
      <c r="A119" s="100" t="s">
        <v>171</v>
      </c>
      <c r="B119" s="129"/>
    </row>
    <row r="120" spans="1:2" ht="18.75">
      <c r="A120" s="100" t="s">
        <v>172</v>
      </c>
      <c r="B120" s="129">
        <f>B121+B127</f>
        <v>3703</v>
      </c>
    </row>
    <row r="121" spans="1:2" ht="18.75" hidden="1">
      <c r="A121" s="100" t="s">
        <v>156</v>
      </c>
      <c r="B121" s="129">
        <v>400</v>
      </c>
    </row>
    <row r="122" spans="1:2" ht="37.5" hidden="1">
      <c r="A122" s="103" t="s">
        <v>173</v>
      </c>
      <c r="B122" s="129"/>
    </row>
    <row r="123" spans="1:2" ht="18.75" hidden="1">
      <c r="A123" s="100" t="s">
        <v>174</v>
      </c>
      <c r="B123" s="129"/>
    </row>
    <row r="124" spans="1:2" ht="37.5" hidden="1">
      <c r="A124" s="103" t="s">
        <v>175</v>
      </c>
      <c r="B124" s="129"/>
    </row>
    <row r="125" spans="1:2" ht="18.75" hidden="1">
      <c r="A125" s="103" t="s">
        <v>176</v>
      </c>
      <c r="B125" s="129"/>
    </row>
    <row r="126" spans="1:2" ht="18.75" hidden="1">
      <c r="A126" s="103" t="s">
        <v>177</v>
      </c>
      <c r="B126" s="129"/>
    </row>
    <row r="127" spans="1:2" ht="18.75" hidden="1">
      <c r="A127" s="100" t="s">
        <v>178</v>
      </c>
      <c r="B127" s="129">
        <v>3303</v>
      </c>
    </row>
    <row r="128" spans="1:2" ht="18.75" hidden="1">
      <c r="A128" s="100" t="s">
        <v>179</v>
      </c>
      <c r="B128" s="129"/>
    </row>
    <row r="129" spans="1:2" ht="37.5" hidden="1">
      <c r="A129" s="103" t="s">
        <v>175</v>
      </c>
      <c r="B129" s="129"/>
    </row>
    <row r="130" spans="1:2" ht="37.5" hidden="1">
      <c r="A130" s="122" t="s">
        <v>180</v>
      </c>
      <c r="B130" s="129"/>
    </row>
    <row r="131" spans="1:2" ht="18.75" hidden="1">
      <c r="A131" s="100" t="s">
        <v>174</v>
      </c>
      <c r="B131" s="129"/>
    </row>
    <row r="132" spans="1:2" ht="18.75" hidden="1">
      <c r="A132" s="100" t="s">
        <v>176</v>
      </c>
      <c r="B132" s="129"/>
    </row>
    <row r="133" spans="1:2" ht="18.75" hidden="1">
      <c r="A133" s="100" t="s">
        <v>181</v>
      </c>
      <c r="B133" s="129"/>
    </row>
    <row r="134" spans="1:2" ht="18.75">
      <c r="A134" s="100" t="s">
        <v>182</v>
      </c>
      <c r="B134" s="129">
        <v>47700</v>
      </c>
    </row>
    <row r="135" spans="1:2" ht="18.75" hidden="1">
      <c r="A135" s="116" t="s">
        <v>183</v>
      </c>
      <c r="B135" s="129"/>
    </row>
    <row r="136" spans="1:2" ht="18.75" hidden="1">
      <c r="A136" s="100" t="s">
        <v>184</v>
      </c>
      <c r="B136" s="129"/>
    </row>
    <row r="137" spans="1:2" ht="18.75" hidden="1">
      <c r="A137" s="116" t="s">
        <v>185</v>
      </c>
      <c r="B137" s="129"/>
    </row>
    <row r="138" spans="1:2" ht="18.75" hidden="1">
      <c r="A138" s="116" t="s">
        <v>186</v>
      </c>
      <c r="B138" s="129"/>
    </row>
    <row r="139" spans="1:2" ht="18.75">
      <c r="A139" s="100" t="s">
        <v>187</v>
      </c>
      <c r="B139" s="129">
        <v>300</v>
      </c>
    </row>
    <row r="140" spans="1:2" ht="18.75">
      <c r="A140" s="100" t="s">
        <v>188</v>
      </c>
      <c r="B140" s="129">
        <v>6720</v>
      </c>
    </row>
    <row r="141" spans="1:2" ht="18.75" hidden="1">
      <c r="A141" s="100" t="s">
        <v>189</v>
      </c>
      <c r="B141" s="129"/>
    </row>
    <row r="142" spans="1:2" ht="18.75" hidden="1">
      <c r="A142" s="100" t="s">
        <v>190</v>
      </c>
      <c r="B142" s="129"/>
    </row>
    <row r="143" spans="1:2" ht="18.75" hidden="1">
      <c r="A143" s="99" t="s">
        <v>191</v>
      </c>
      <c r="B143" s="243"/>
    </row>
    <row r="144" spans="1:2" ht="18.75" hidden="1">
      <c r="A144" s="100" t="s">
        <v>192</v>
      </c>
      <c r="B144" s="129"/>
    </row>
    <row r="145" spans="1:2" ht="18.75" hidden="1">
      <c r="A145" s="100" t="s">
        <v>153</v>
      </c>
      <c r="B145" s="129"/>
    </row>
    <row r="146" spans="1:2" ht="18.75">
      <c r="A146" s="100" t="s">
        <v>219</v>
      </c>
      <c r="B146" s="129">
        <v>835</v>
      </c>
    </row>
    <row r="147" spans="1:2" ht="18.75" hidden="1">
      <c r="A147" s="100" t="s">
        <v>148</v>
      </c>
      <c r="B147" s="129"/>
    </row>
    <row r="148" spans="1:2" ht="18.75" hidden="1">
      <c r="A148" s="100" t="s">
        <v>153</v>
      </c>
      <c r="B148" s="129"/>
    </row>
    <row r="149" spans="1:2" ht="18.75" hidden="1">
      <c r="A149" s="100" t="s">
        <v>193</v>
      </c>
      <c r="B149" s="129"/>
    </row>
    <row r="150" spans="1:2" ht="18.75" hidden="1">
      <c r="A150" s="100" t="s">
        <v>194</v>
      </c>
      <c r="B150" s="129"/>
    </row>
    <row r="151" spans="1:2" ht="18.75" hidden="1">
      <c r="A151" s="100" t="s">
        <v>195</v>
      </c>
      <c r="B151" s="129"/>
    </row>
    <row r="152" spans="1:2" ht="18.75" hidden="1">
      <c r="A152" s="100" t="s">
        <v>196</v>
      </c>
      <c r="B152" s="129"/>
    </row>
    <row r="153" spans="1:2" ht="18.75" hidden="1">
      <c r="A153" s="100" t="s">
        <v>197</v>
      </c>
      <c r="B153" s="113"/>
    </row>
    <row r="154" spans="1:2" ht="18.75">
      <c r="A154" s="100" t="s">
        <v>99</v>
      </c>
      <c r="B154" s="129">
        <f>B155+B156</f>
        <v>5130</v>
      </c>
    </row>
    <row r="155" spans="1:2" ht="18.75" hidden="1">
      <c r="A155" s="100" t="s">
        <v>148</v>
      </c>
      <c r="B155" s="129"/>
    </row>
    <row r="156" spans="1:2" ht="18.75" hidden="1">
      <c r="A156" s="100" t="s">
        <v>153</v>
      </c>
      <c r="B156" s="129">
        <v>5130</v>
      </c>
    </row>
    <row r="157" spans="1:2" ht="18.75">
      <c r="A157" s="100" t="s">
        <v>220</v>
      </c>
      <c r="B157" s="129">
        <f>B158+B160</f>
        <v>1500</v>
      </c>
    </row>
    <row r="158" spans="1:2" ht="18.75" hidden="1">
      <c r="A158" s="100" t="s">
        <v>148</v>
      </c>
      <c r="B158" s="129">
        <v>1500</v>
      </c>
    </row>
    <row r="159" spans="1:2" ht="18.75" hidden="1">
      <c r="A159" s="100" t="s">
        <v>198</v>
      </c>
      <c r="B159" s="129"/>
    </row>
    <row r="160" spans="1:2" ht="18.75" hidden="1">
      <c r="A160" s="100" t="s">
        <v>153</v>
      </c>
      <c r="B160" s="129"/>
    </row>
    <row r="161" spans="1:2" ht="18.75" hidden="1">
      <c r="A161" s="100" t="s">
        <v>199</v>
      </c>
      <c r="B161" s="129"/>
    </row>
    <row r="162" spans="1:2" ht="18.75" hidden="1">
      <c r="A162" s="100" t="s">
        <v>198</v>
      </c>
      <c r="B162" s="129"/>
    </row>
    <row r="163" spans="1:2" ht="18.75" hidden="1">
      <c r="A163" s="100" t="s">
        <v>200</v>
      </c>
      <c r="B163" s="129"/>
    </row>
    <row r="164" spans="1:2" ht="18.75">
      <c r="A164" s="100" t="s">
        <v>248</v>
      </c>
      <c r="B164" s="129">
        <v>2852</v>
      </c>
    </row>
    <row r="165" spans="1:2" ht="18.75" hidden="1">
      <c r="A165" s="100" t="s">
        <v>143</v>
      </c>
      <c r="B165" s="129"/>
    </row>
    <row r="166" spans="1:2" ht="18.75" hidden="1">
      <c r="A166" s="100" t="s">
        <v>201</v>
      </c>
      <c r="B166" s="129"/>
    </row>
    <row r="167" spans="1:2" ht="18.75" hidden="1">
      <c r="A167" s="100" t="s">
        <v>202</v>
      </c>
      <c r="B167" s="129"/>
    </row>
    <row r="168" spans="1:2" ht="18.75" hidden="1">
      <c r="A168" s="100" t="s">
        <v>145</v>
      </c>
      <c r="B168" s="129"/>
    </row>
    <row r="169" spans="1:2" ht="18.75" hidden="1">
      <c r="A169" s="100" t="s">
        <v>201</v>
      </c>
      <c r="B169" s="129"/>
    </row>
    <row r="170" spans="1:2" ht="18.75" hidden="1">
      <c r="A170" s="100" t="s">
        <v>202</v>
      </c>
      <c r="B170" s="129"/>
    </row>
    <row r="171" spans="1:2" ht="18.75" hidden="1">
      <c r="A171" s="100" t="s">
        <v>203</v>
      </c>
      <c r="B171" s="129"/>
    </row>
    <row r="172" spans="1:2" ht="18.75" hidden="1">
      <c r="A172" s="100" t="s">
        <v>204</v>
      </c>
      <c r="B172" s="129"/>
    </row>
    <row r="173" spans="1:2" ht="18.75" hidden="1">
      <c r="A173" s="100" t="s">
        <v>205</v>
      </c>
      <c r="B173" s="129"/>
    </row>
    <row r="174" spans="1:2" ht="18.75">
      <c r="A174" s="101" t="s">
        <v>48</v>
      </c>
      <c r="B174" s="110">
        <f>SUM(B175,B178)</f>
        <v>768833</v>
      </c>
    </row>
    <row r="175" spans="1:2" ht="18.75">
      <c r="A175" s="102" t="s">
        <v>251</v>
      </c>
      <c r="B175" s="111">
        <v>678520</v>
      </c>
    </row>
    <row r="176" spans="1:2" s="131" customFormat="1" ht="18.75">
      <c r="A176" s="31" t="s">
        <v>100</v>
      </c>
      <c r="B176" s="246">
        <v>82000</v>
      </c>
    </row>
    <row r="177" spans="1:2" s="131" customFormat="1" ht="18.75">
      <c r="A177" s="132" t="s">
        <v>369</v>
      </c>
      <c r="B177" s="247">
        <v>596520</v>
      </c>
    </row>
    <row r="178" spans="1:2" ht="18.75">
      <c r="A178" s="102" t="s">
        <v>357</v>
      </c>
      <c r="B178" s="114">
        <f>SUM(B179:B193,B196:B197)</f>
        <v>90313</v>
      </c>
    </row>
    <row r="179" spans="1:2" ht="18.75">
      <c r="A179" s="103" t="s">
        <v>367</v>
      </c>
      <c r="B179" s="246">
        <v>449</v>
      </c>
    </row>
    <row r="180" spans="1:2" ht="37.5">
      <c r="A180" s="103" t="s">
        <v>370</v>
      </c>
      <c r="B180" s="246">
        <v>575</v>
      </c>
    </row>
    <row r="181" spans="1:2" ht="18.75">
      <c r="A181" s="103" t="s">
        <v>221</v>
      </c>
      <c r="B181" s="246">
        <v>225</v>
      </c>
    </row>
    <row r="182" spans="1:2" ht="18.75">
      <c r="A182" s="103" t="s">
        <v>359</v>
      </c>
      <c r="B182" s="246">
        <v>539</v>
      </c>
    </row>
    <row r="183" spans="1:2" ht="18.75">
      <c r="A183" s="103" t="s">
        <v>368</v>
      </c>
      <c r="B183" s="129">
        <v>1000</v>
      </c>
    </row>
    <row r="184" spans="1:2" ht="18.75">
      <c r="A184" s="103" t="s">
        <v>354</v>
      </c>
      <c r="B184" s="129">
        <v>100</v>
      </c>
    </row>
    <row r="185" spans="1:2" ht="18.75">
      <c r="A185" s="103" t="s">
        <v>358</v>
      </c>
      <c r="B185" s="129">
        <v>4200</v>
      </c>
    </row>
    <row r="186" spans="1:2" ht="18.75">
      <c r="A186" s="103" t="s">
        <v>240</v>
      </c>
      <c r="B186" s="129">
        <v>204</v>
      </c>
    </row>
    <row r="187" spans="1:2" ht="18.75">
      <c r="A187" s="103" t="s">
        <v>222</v>
      </c>
      <c r="B187" s="129">
        <v>240</v>
      </c>
    </row>
    <row r="188" spans="1:2" ht="18.75">
      <c r="A188" s="103" t="s">
        <v>223</v>
      </c>
      <c r="B188" s="129">
        <v>200</v>
      </c>
    </row>
    <row r="189" spans="1:2" ht="37.5">
      <c r="A189" s="103" t="s">
        <v>360</v>
      </c>
      <c r="B189" s="129">
        <v>50000</v>
      </c>
    </row>
    <row r="190" spans="1:2" ht="18.75">
      <c r="A190" s="103" t="s">
        <v>365</v>
      </c>
      <c r="B190" s="129">
        <v>350</v>
      </c>
    </row>
    <row r="191" spans="1:2" ht="18.75">
      <c r="A191" s="103" t="s">
        <v>366</v>
      </c>
      <c r="B191" s="129">
        <v>6200</v>
      </c>
    </row>
    <row r="192" spans="1:2" ht="18.75">
      <c r="A192" s="103" t="s">
        <v>361</v>
      </c>
      <c r="B192" s="129">
        <v>1610</v>
      </c>
    </row>
    <row r="193" spans="1:2" ht="18.75">
      <c r="A193" s="103" t="s">
        <v>362</v>
      </c>
      <c r="B193" s="129">
        <f>SUM(B194:B195)</f>
        <v>14621</v>
      </c>
    </row>
    <row r="194" spans="1:2" s="128" customFormat="1" ht="18.75">
      <c r="A194" s="120" t="s">
        <v>249</v>
      </c>
      <c r="B194" s="243">
        <v>13572</v>
      </c>
    </row>
    <row r="195" spans="1:2" s="128" customFormat="1" ht="18.75">
      <c r="A195" s="120" t="s">
        <v>250</v>
      </c>
      <c r="B195" s="243">
        <v>1049</v>
      </c>
    </row>
    <row r="196" spans="1:2" ht="18.75">
      <c r="A196" s="103" t="s">
        <v>363</v>
      </c>
      <c r="B196" s="129">
        <v>1800</v>
      </c>
    </row>
    <row r="197" spans="1:2" ht="18.75">
      <c r="A197" s="103" t="s">
        <v>364</v>
      </c>
      <c r="B197" s="129">
        <v>8000</v>
      </c>
    </row>
    <row r="198" spans="1:2" ht="18.75">
      <c r="A198" s="101" t="s">
        <v>49</v>
      </c>
      <c r="B198" s="110">
        <f>SUM(B199,B202)</f>
        <v>273000</v>
      </c>
    </row>
    <row r="199" spans="1:2" ht="18.75">
      <c r="A199" s="100" t="s">
        <v>50</v>
      </c>
      <c r="B199" s="129">
        <v>9000</v>
      </c>
    </row>
    <row r="200" spans="1:2" ht="18.75" hidden="1">
      <c r="A200" s="100" t="s">
        <v>206</v>
      </c>
      <c r="B200" s="129"/>
    </row>
    <row r="201" spans="1:2" ht="18.75" hidden="1">
      <c r="A201" s="100" t="s">
        <v>207</v>
      </c>
      <c r="B201" s="129"/>
    </row>
    <row r="202" spans="1:2" ht="18.75">
      <c r="A202" s="100" t="s">
        <v>51</v>
      </c>
      <c r="B202" s="129">
        <f>SUM(B203:B209)</f>
        <v>264000</v>
      </c>
    </row>
    <row r="203" spans="1:2" ht="18.75" hidden="1">
      <c r="A203" s="100" t="s">
        <v>208</v>
      </c>
      <c r="B203" s="129">
        <v>1690</v>
      </c>
    </row>
    <row r="204" spans="1:2" ht="18.75" hidden="1">
      <c r="A204" s="100" t="s">
        <v>209</v>
      </c>
      <c r="B204" s="129">
        <v>12110</v>
      </c>
    </row>
    <row r="205" spans="1:2" ht="18.75" hidden="1">
      <c r="A205" s="100" t="s">
        <v>210</v>
      </c>
      <c r="B205" s="129"/>
    </row>
    <row r="206" spans="1:2" ht="18.75" hidden="1">
      <c r="A206" s="100" t="s">
        <v>211</v>
      </c>
      <c r="B206" s="129"/>
    </row>
    <row r="207" spans="1:2" ht="18.75" hidden="1">
      <c r="A207" s="100" t="s">
        <v>212</v>
      </c>
      <c r="B207" s="129"/>
    </row>
    <row r="208" spans="1:2" ht="18.75" hidden="1">
      <c r="A208" s="100" t="s">
        <v>213</v>
      </c>
      <c r="B208" s="129"/>
    </row>
    <row r="209" spans="1:2" ht="18.75" hidden="1">
      <c r="A209" s="100" t="s">
        <v>214</v>
      </c>
      <c r="B209" s="129">
        <v>250200</v>
      </c>
    </row>
    <row r="210" spans="1:2" ht="18.75" hidden="1">
      <c r="A210" s="100" t="s">
        <v>215</v>
      </c>
      <c r="B210" s="129" t="s">
        <v>216</v>
      </c>
    </row>
    <row r="211" spans="1:2" ht="18.75" hidden="1">
      <c r="A211" s="102"/>
      <c r="B211" s="114"/>
    </row>
    <row r="212" spans="1:2" ht="18.75" hidden="1">
      <c r="A212" s="102"/>
      <c r="B212" s="114"/>
    </row>
    <row r="213" spans="1:2" ht="18.75">
      <c r="A213" s="123"/>
      <c r="B213" s="248"/>
    </row>
  </sheetData>
  <mergeCells count="4">
    <mergeCell ref="A2:B2"/>
    <mergeCell ref="A3:B3"/>
    <mergeCell ref="A5:A6"/>
    <mergeCell ref="B5:B6"/>
  </mergeCells>
  <printOptions/>
  <pageMargins left="0.65" right="0.22" top="0.54" bottom="0.23" header="0.24" footer="0.3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X98"/>
  <sheetViews>
    <sheetView workbookViewId="0" topLeftCell="A69">
      <selection activeCell="H10" sqref="H10:H12"/>
    </sheetView>
  </sheetViews>
  <sheetFormatPr defaultColWidth="9.00390625" defaultRowHeight="15.75"/>
  <cols>
    <col min="1" max="1" width="3.125" style="139" customWidth="1"/>
    <col min="2" max="2" width="23.00390625" style="139" customWidth="1"/>
    <col min="3" max="3" width="7.375" style="139" customWidth="1"/>
    <col min="4" max="4" width="6.50390625" style="139" customWidth="1"/>
    <col min="5" max="5" width="3.875" style="139" customWidth="1"/>
    <col min="6" max="6" width="4.00390625" style="139" customWidth="1"/>
    <col min="7" max="7" width="7.50390625" style="139" customWidth="1"/>
    <col min="8" max="8" width="6.875" style="139" customWidth="1"/>
    <col min="9" max="9" width="6.50390625" style="139" customWidth="1"/>
    <col min="10" max="10" width="6.625" style="139" customWidth="1"/>
    <col min="11" max="11" width="7.50390625" style="139" customWidth="1"/>
    <col min="12" max="12" width="5.875" style="139" customWidth="1"/>
    <col min="13" max="13" width="6.25390625" style="139" customWidth="1"/>
    <col min="14" max="14" width="5.50390625" style="139" customWidth="1"/>
    <col min="15" max="15" width="6.25390625" style="139" customWidth="1"/>
    <col min="16" max="16" width="6.125" style="139" customWidth="1"/>
    <col min="17" max="17" width="4.875" style="139" customWidth="1"/>
    <col min="18" max="18" width="4.50390625" style="139" hidden="1" customWidth="1"/>
    <col min="19" max="19" width="6.125" style="139" customWidth="1"/>
    <col min="20" max="20" width="4.00390625" style="139" hidden="1" customWidth="1"/>
    <col min="21" max="21" width="4.125" style="139" hidden="1" customWidth="1"/>
    <col min="22" max="22" width="6.00390625" style="139" customWidth="1"/>
    <col min="23" max="23" width="9.00390625" style="181" customWidth="1"/>
    <col min="24" max="16384" width="9.00390625" style="139" customWidth="1"/>
  </cols>
  <sheetData>
    <row r="1" spans="1:23" s="135" customFormat="1" ht="23.25" customHeight="1">
      <c r="A1" s="133"/>
      <c r="B1" s="134"/>
      <c r="P1" s="283" t="s">
        <v>257</v>
      </c>
      <c r="Q1" s="283"/>
      <c r="R1" s="283"/>
      <c r="S1" s="283"/>
      <c r="T1" s="283"/>
      <c r="U1" s="283"/>
      <c r="V1" s="283"/>
      <c r="W1" s="137"/>
    </row>
    <row r="2" s="135" customFormat="1" ht="19.5" customHeight="1" hidden="1">
      <c r="W2" s="137"/>
    </row>
    <row r="3" spans="1:23" s="135" customFormat="1" ht="22.5" customHeight="1">
      <c r="A3" s="284" t="s">
        <v>258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137"/>
    </row>
    <row r="4" spans="1:23" s="135" customFormat="1" ht="18" customHeight="1">
      <c r="A4" s="285" t="s">
        <v>371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137"/>
    </row>
    <row r="5" spans="1:23" s="135" customFormat="1" ht="19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8" t="s">
        <v>259</v>
      </c>
      <c r="P5" s="136"/>
      <c r="Q5" s="136"/>
      <c r="R5" s="136"/>
      <c r="S5" s="136"/>
      <c r="T5" s="136"/>
      <c r="U5" s="136"/>
      <c r="V5" s="136"/>
      <c r="W5" s="137"/>
    </row>
    <row r="6" spans="1:24" ht="30.75" hidden="1">
      <c r="A6" s="286"/>
      <c r="B6" s="286"/>
      <c r="N6" s="140"/>
      <c r="O6" s="141"/>
      <c r="P6" s="142"/>
      <c r="Q6" s="140"/>
      <c r="R6" s="140"/>
      <c r="S6" s="140"/>
      <c r="T6" s="140"/>
      <c r="U6" s="140"/>
      <c r="V6" s="140"/>
      <c r="W6" s="143"/>
      <c r="X6" s="140"/>
    </row>
    <row r="7" spans="1:23" s="145" customFormat="1" ht="16.5" customHeight="1">
      <c r="A7" s="270" t="s">
        <v>260</v>
      </c>
      <c r="B7" s="270" t="s">
        <v>261</v>
      </c>
      <c r="C7" s="260" t="s">
        <v>262</v>
      </c>
      <c r="D7" s="276" t="s">
        <v>263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144"/>
    </row>
    <row r="8" spans="1:23" s="145" customFormat="1" ht="30.75" customHeight="1">
      <c r="A8" s="270"/>
      <c r="B8" s="270"/>
      <c r="C8" s="274"/>
      <c r="D8" s="279" t="s">
        <v>264</v>
      </c>
      <c r="E8" s="279"/>
      <c r="F8" s="267"/>
      <c r="G8" s="271" t="s">
        <v>265</v>
      </c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9"/>
      <c r="S8" s="280" t="s">
        <v>266</v>
      </c>
      <c r="T8" s="280" t="s">
        <v>267</v>
      </c>
      <c r="U8" s="280" t="s">
        <v>268</v>
      </c>
      <c r="V8" s="260" t="s">
        <v>269</v>
      </c>
      <c r="W8" s="144"/>
    </row>
    <row r="9" spans="1:23" s="145" customFormat="1" ht="18.75" customHeight="1">
      <c r="A9" s="270"/>
      <c r="B9" s="270"/>
      <c r="C9" s="274"/>
      <c r="D9" s="267" t="s">
        <v>262</v>
      </c>
      <c r="E9" s="268" t="s">
        <v>270</v>
      </c>
      <c r="F9" s="269"/>
      <c r="G9" s="270" t="s">
        <v>262</v>
      </c>
      <c r="H9" s="271" t="s">
        <v>270</v>
      </c>
      <c r="I9" s="268"/>
      <c r="J9" s="268"/>
      <c r="K9" s="268"/>
      <c r="L9" s="268"/>
      <c r="M9" s="268"/>
      <c r="N9" s="268"/>
      <c r="O9" s="268"/>
      <c r="P9" s="268"/>
      <c r="Q9" s="268"/>
      <c r="R9" s="269"/>
      <c r="S9" s="281"/>
      <c r="T9" s="281"/>
      <c r="U9" s="281"/>
      <c r="V9" s="272"/>
      <c r="W9" s="144"/>
    </row>
    <row r="10" spans="1:23" s="145" customFormat="1" ht="30" customHeight="1">
      <c r="A10" s="270"/>
      <c r="B10" s="270"/>
      <c r="C10" s="274"/>
      <c r="D10" s="267"/>
      <c r="E10" s="270" t="s">
        <v>271</v>
      </c>
      <c r="F10" s="270" t="s">
        <v>272</v>
      </c>
      <c r="G10" s="270"/>
      <c r="H10" s="260" t="s">
        <v>273</v>
      </c>
      <c r="I10" s="260" t="s">
        <v>274</v>
      </c>
      <c r="J10" s="260" t="s">
        <v>275</v>
      </c>
      <c r="K10" s="260" t="s">
        <v>276</v>
      </c>
      <c r="L10" s="260" t="s">
        <v>277</v>
      </c>
      <c r="M10" s="260" t="s">
        <v>278</v>
      </c>
      <c r="N10" s="264" t="s">
        <v>279</v>
      </c>
      <c r="O10" s="260" t="s">
        <v>280</v>
      </c>
      <c r="P10" s="260" t="s">
        <v>281</v>
      </c>
      <c r="Q10" s="260" t="s">
        <v>282</v>
      </c>
      <c r="R10" s="260" t="s">
        <v>283</v>
      </c>
      <c r="S10" s="281"/>
      <c r="T10" s="281" t="s">
        <v>284</v>
      </c>
      <c r="U10" s="281" t="s">
        <v>285</v>
      </c>
      <c r="V10" s="272"/>
      <c r="W10" s="144"/>
    </row>
    <row r="11" spans="1:23" s="145" customFormat="1" ht="30" customHeight="1">
      <c r="A11" s="270"/>
      <c r="B11" s="270"/>
      <c r="C11" s="274"/>
      <c r="D11" s="267"/>
      <c r="E11" s="270"/>
      <c r="F11" s="270"/>
      <c r="G11" s="270"/>
      <c r="H11" s="272"/>
      <c r="I11" s="261"/>
      <c r="J11" s="261"/>
      <c r="K11" s="261"/>
      <c r="L11" s="261"/>
      <c r="M11" s="261"/>
      <c r="N11" s="265"/>
      <c r="O11" s="261"/>
      <c r="P11" s="261"/>
      <c r="Q11" s="261"/>
      <c r="R11" s="261"/>
      <c r="S11" s="281"/>
      <c r="T11" s="281"/>
      <c r="U11" s="281"/>
      <c r="V11" s="272"/>
      <c r="W11" s="144"/>
    </row>
    <row r="12" spans="1:23" s="145" customFormat="1" ht="15.75" customHeight="1">
      <c r="A12" s="270"/>
      <c r="B12" s="270"/>
      <c r="C12" s="275"/>
      <c r="D12" s="267"/>
      <c r="E12" s="270"/>
      <c r="F12" s="270"/>
      <c r="G12" s="270"/>
      <c r="H12" s="273"/>
      <c r="I12" s="262"/>
      <c r="J12" s="262"/>
      <c r="K12" s="262"/>
      <c r="L12" s="262"/>
      <c r="M12" s="262"/>
      <c r="N12" s="266"/>
      <c r="O12" s="262"/>
      <c r="P12" s="262"/>
      <c r="Q12" s="262"/>
      <c r="R12" s="262"/>
      <c r="S12" s="282"/>
      <c r="T12" s="282"/>
      <c r="U12" s="282"/>
      <c r="V12" s="273"/>
      <c r="W12" s="144"/>
    </row>
    <row r="13" spans="1:23" s="149" customFormat="1" ht="30" hidden="1">
      <c r="A13" s="146" t="s">
        <v>286</v>
      </c>
      <c r="B13" s="146" t="s">
        <v>287</v>
      </c>
      <c r="C13" s="147">
        <v>41</v>
      </c>
      <c r="D13" s="146">
        <v>42</v>
      </c>
      <c r="E13" s="146">
        <v>43</v>
      </c>
      <c r="F13" s="146">
        <v>44</v>
      </c>
      <c r="G13" s="146">
        <v>45</v>
      </c>
      <c r="H13" s="146">
        <v>46</v>
      </c>
      <c r="I13" s="146">
        <v>47</v>
      </c>
      <c r="J13" s="146">
        <v>48</v>
      </c>
      <c r="K13" s="146">
        <v>49</v>
      </c>
      <c r="L13" s="146">
        <v>50</v>
      </c>
      <c r="M13" s="146">
        <v>51</v>
      </c>
      <c r="N13" s="146">
        <v>52</v>
      </c>
      <c r="O13" s="146">
        <v>53</v>
      </c>
      <c r="P13" s="146">
        <v>54</v>
      </c>
      <c r="Q13" s="146">
        <v>55</v>
      </c>
      <c r="R13" s="146">
        <v>56</v>
      </c>
      <c r="S13" s="146">
        <v>57</v>
      </c>
      <c r="T13" s="146">
        <v>58</v>
      </c>
      <c r="U13" s="146">
        <v>59</v>
      </c>
      <c r="V13" s="146">
        <v>60</v>
      </c>
      <c r="W13" s="148"/>
    </row>
    <row r="14" spans="1:23" s="149" customFormat="1" ht="30" hidden="1">
      <c r="A14" s="150"/>
      <c r="B14" s="151" t="s">
        <v>288</v>
      </c>
      <c r="C14" s="152">
        <f>G14+V16</f>
        <v>928094</v>
      </c>
      <c r="D14" s="152"/>
      <c r="E14" s="150"/>
      <c r="F14" s="150"/>
      <c r="G14" s="150">
        <f>SUM(H14:V14)</f>
        <v>920078</v>
      </c>
      <c r="H14" s="150">
        <f>208356+1000</f>
        <v>209356</v>
      </c>
      <c r="I14" s="150">
        <v>57977</v>
      </c>
      <c r="J14" s="150">
        <v>293230</v>
      </c>
      <c r="K14" s="150">
        <v>265325</v>
      </c>
      <c r="L14" s="150">
        <v>11074</v>
      </c>
      <c r="M14" s="150">
        <v>49238</v>
      </c>
      <c r="N14" s="150">
        <v>3959</v>
      </c>
      <c r="O14" s="150">
        <v>14319</v>
      </c>
      <c r="P14" s="150">
        <v>15600</v>
      </c>
      <c r="Q14" s="150">
        <v>0</v>
      </c>
      <c r="R14" s="150"/>
      <c r="S14" s="150"/>
      <c r="T14" s="150"/>
      <c r="U14" s="150"/>
      <c r="V14" s="150">
        <v>0</v>
      </c>
      <c r="W14" s="148"/>
    </row>
    <row r="15" spans="1:24" s="157" customFormat="1" ht="19.5" customHeight="1">
      <c r="A15" s="153"/>
      <c r="B15" s="153" t="s">
        <v>261</v>
      </c>
      <c r="C15" s="154">
        <f>D15+G15+S15+T15+U15+V15</f>
        <v>1305913</v>
      </c>
      <c r="D15" s="155">
        <f>SUM(D16+D69)</f>
        <v>57458</v>
      </c>
      <c r="E15" s="155"/>
      <c r="F15" s="155"/>
      <c r="G15" s="154">
        <f aca="true" t="shared" si="0" ref="G15:V15">SUM(G16,G69)</f>
        <v>1203372</v>
      </c>
      <c r="H15" s="154">
        <f t="shared" si="0"/>
        <v>292742</v>
      </c>
      <c r="I15" s="154">
        <f t="shared" si="0"/>
        <v>73120</v>
      </c>
      <c r="J15" s="154">
        <f t="shared" si="0"/>
        <v>345477</v>
      </c>
      <c r="K15" s="154">
        <f t="shared" si="0"/>
        <v>325694</v>
      </c>
      <c r="L15" s="154">
        <f t="shared" si="0"/>
        <v>11684</v>
      </c>
      <c r="M15" s="154">
        <f t="shared" si="0"/>
        <v>57128</v>
      </c>
      <c r="N15" s="154">
        <f t="shared" si="0"/>
        <v>8311</v>
      </c>
      <c r="O15" s="154">
        <f t="shared" si="0"/>
        <v>49069</v>
      </c>
      <c r="P15" s="154">
        <f t="shared" si="0"/>
        <v>34497</v>
      </c>
      <c r="Q15" s="154">
        <f t="shared" si="0"/>
        <v>5650</v>
      </c>
      <c r="R15" s="154">
        <f t="shared" si="0"/>
        <v>0</v>
      </c>
      <c r="S15" s="154">
        <f t="shared" si="0"/>
        <v>36492</v>
      </c>
      <c r="T15" s="154">
        <f t="shared" si="0"/>
        <v>0</v>
      </c>
      <c r="U15" s="154">
        <f t="shared" si="0"/>
        <v>0</v>
      </c>
      <c r="V15" s="154">
        <f t="shared" si="0"/>
        <v>8591</v>
      </c>
      <c r="W15" s="156"/>
      <c r="X15" s="157" t="s">
        <v>289</v>
      </c>
    </row>
    <row r="16" spans="1:23" s="162" customFormat="1" ht="19.5" customHeight="1">
      <c r="A16" s="158" t="s">
        <v>52</v>
      </c>
      <c r="B16" s="159" t="s">
        <v>290</v>
      </c>
      <c r="C16" s="160">
        <f>SUM(C17:C62)</f>
        <v>1296849</v>
      </c>
      <c r="D16" s="160">
        <f>SUM(D17:D62)</f>
        <v>57458</v>
      </c>
      <c r="E16" s="160"/>
      <c r="F16" s="160"/>
      <c r="G16" s="160">
        <f aca="true" t="shared" si="1" ref="G16:V16">SUM(G17:G62)</f>
        <v>1194883</v>
      </c>
      <c r="H16" s="160">
        <f t="shared" si="1"/>
        <v>284253</v>
      </c>
      <c r="I16" s="160">
        <f t="shared" si="1"/>
        <v>73120</v>
      </c>
      <c r="J16" s="160">
        <f t="shared" si="1"/>
        <v>345477</v>
      </c>
      <c r="K16" s="160">
        <f t="shared" si="1"/>
        <v>325694</v>
      </c>
      <c r="L16" s="160">
        <f t="shared" si="1"/>
        <v>11684</v>
      </c>
      <c r="M16" s="160">
        <f t="shared" si="1"/>
        <v>57128</v>
      </c>
      <c r="N16" s="160">
        <f t="shared" si="1"/>
        <v>8311</v>
      </c>
      <c r="O16" s="160">
        <f t="shared" si="1"/>
        <v>49069</v>
      </c>
      <c r="P16" s="160">
        <f t="shared" si="1"/>
        <v>34497</v>
      </c>
      <c r="Q16" s="160">
        <f t="shared" si="1"/>
        <v>5650</v>
      </c>
      <c r="R16" s="160">
        <f t="shared" si="1"/>
        <v>0</v>
      </c>
      <c r="S16" s="160">
        <f t="shared" si="1"/>
        <v>36492</v>
      </c>
      <c r="T16" s="160">
        <f t="shared" si="1"/>
        <v>0</v>
      </c>
      <c r="U16" s="160">
        <f t="shared" si="1"/>
        <v>0</v>
      </c>
      <c r="V16" s="160">
        <f t="shared" si="1"/>
        <v>8016</v>
      </c>
      <c r="W16" s="161"/>
    </row>
    <row r="17" spans="1:23" s="167" customFormat="1" ht="19.5" customHeight="1">
      <c r="A17" s="163">
        <v>1</v>
      </c>
      <c r="B17" s="164" t="s">
        <v>291</v>
      </c>
      <c r="C17" s="165">
        <f>SUM(D17:G17,S17:V17)</f>
        <v>12180</v>
      </c>
      <c r="D17" s="165"/>
      <c r="E17" s="165"/>
      <c r="F17" s="165"/>
      <c r="G17" s="165">
        <f aca="true" t="shared" si="2" ref="G17:G53">SUM(H17:R17)</f>
        <v>12180</v>
      </c>
      <c r="H17" s="165">
        <v>12180</v>
      </c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6"/>
    </row>
    <row r="18" spans="1:23" s="167" customFormat="1" ht="19.5" customHeight="1">
      <c r="A18" s="163">
        <v>2</v>
      </c>
      <c r="B18" s="164" t="s">
        <v>292</v>
      </c>
      <c r="C18" s="165">
        <f aca="true" t="shared" si="3" ref="C18:C50">SUM(D18:G18,S18:V18)</f>
        <v>22688</v>
      </c>
      <c r="D18" s="165"/>
      <c r="E18" s="165"/>
      <c r="F18" s="165"/>
      <c r="G18" s="165">
        <f t="shared" si="2"/>
        <v>22688</v>
      </c>
      <c r="H18" s="165">
        <v>20970</v>
      </c>
      <c r="I18" s="165">
        <v>1718</v>
      </c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6"/>
    </row>
    <row r="19" spans="1:23" s="167" customFormat="1" ht="19.5" customHeight="1">
      <c r="A19" s="163">
        <v>3</v>
      </c>
      <c r="B19" s="164" t="s">
        <v>293</v>
      </c>
      <c r="C19" s="165">
        <f t="shared" si="3"/>
        <v>447</v>
      </c>
      <c r="D19" s="165"/>
      <c r="E19" s="165"/>
      <c r="F19" s="165"/>
      <c r="G19" s="165">
        <f t="shared" si="2"/>
        <v>447</v>
      </c>
      <c r="H19" s="165">
        <v>447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</row>
    <row r="20" spans="1:23" s="167" customFormat="1" ht="19.5" customHeight="1">
      <c r="A20" s="163">
        <v>4</v>
      </c>
      <c r="B20" s="164" t="s">
        <v>294</v>
      </c>
      <c r="C20" s="165">
        <f t="shared" si="3"/>
        <v>57237</v>
      </c>
      <c r="D20" s="165"/>
      <c r="E20" s="165"/>
      <c r="F20" s="165"/>
      <c r="G20" s="165">
        <f t="shared" si="2"/>
        <v>57207</v>
      </c>
      <c r="H20" s="165">
        <v>50447</v>
      </c>
      <c r="I20" s="165"/>
      <c r="J20" s="165"/>
      <c r="K20" s="165">
        <v>1110</v>
      </c>
      <c r="L20" s="165"/>
      <c r="M20" s="165"/>
      <c r="N20" s="165"/>
      <c r="O20" s="165"/>
      <c r="P20" s="165"/>
      <c r="Q20" s="165">
        <v>5650</v>
      </c>
      <c r="R20" s="165"/>
      <c r="S20" s="165">
        <v>30</v>
      </c>
      <c r="T20" s="165"/>
      <c r="U20" s="165"/>
      <c r="V20" s="165"/>
      <c r="W20" s="166"/>
    </row>
    <row r="21" spans="1:23" s="167" customFormat="1" ht="19.5" customHeight="1">
      <c r="A21" s="163">
        <v>5</v>
      </c>
      <c r="B21" s="164" t="s">
        <v>295</v>
      </c>
      <c r="C21" s="165">
        <f t="shared" si="3"/>
        <v>315671</v>
      </c>
      <c r="D21" s="165"/>
      <c r="E21" s="165"/>
      <c r="F21" s="165"/>
      <c r="G21" s="165">
        <f t="shared" si="2"/>
        <v>302238</v>
      </c>
      <c r="H21" s="165">
        <v>8094</v>
      </c>
      <c r="I21" s="165"/>
      <c r="J21" s="165">
        <v>294094</v>
      </c>
      <c r="K21" s="165"/>
      <c r="L21" s="165"/>
      <c r="M21" s="165"/>
      <c r="N21" s="165">
        <v>50</v>
      </c>
      <c r="O21" s="165"/>
      <c r="P21" s="165"/>
      <c r="Q21" s="165"/>
      <c r="R21" s="165">
        <v>0</v>
      </c>
      <c r="S21" s="165">
        <f>11400+80</f>
        <v>11480</v>
      </c>
      <c r="T21" s="165"/>
      <c r="U21" s="165"/>
      <c r="V21" s="165">
        <v>1953</v>
      </c>
      <c r="W21" s="166"/>
    </row>
    <row r="22" spans="1:23" s="167" customFormat="1" ht="19.5" customHeight="1">
      <c r="A22" s="163">
        <v>6</v>
      </c>
      <c r="B22" s="165" t="s">
        <v>296</v>
      </c>
      <c r="C22" s="165">
        <f t="shared" si="3"/>
        <v>6946</v>
      </c>
      <c r="D22" s="165"/>
      <c r="E22" s="165"/>
      <c r="F22" s="165"/>
      <c r="G22" s="165">
        <f t="shared" si="2"/>
        <v>6946</v>
      </c>
      <c r="H22" s="165">
        <v>5264</v>
      </c>
      <c r="I22" s="165">
        <v>1682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</row>
    <row r="23" spans="1:23" s="167" customFormat="1" ht="19.5" customHeight="1">
      <c r="A23" s="163">
        <v>7</v>
      </c>
      <c r="B23" s="165" t="s">
        <v>297</v>
      </c>
      <c r="C23" s="165">
        <f t="shared" si="3"/>
        <v>88834</v>
      </c>
      <c r="D23" s="165"/>
      <c r="E23" s="165"/>
      <c r="F23" s="165"/>
      <c r="G23" s="165">
        <f t="shared" si="2"/>
        <v>84914</v>
      </c>
      <c r="H23" s="165">
        <f>45157+500</f>
        <v>45657</v>
      </c>
      <c r="I23" s="165">
        <f>36325-500</f>
        <v>35825</v>
      </c>
      <c r="J23" s="165"/>
      <c r="K23" s="165"/>
      <c r="L23" s="165"/>
      <c r="M23" s="165"/>
      <c r="N23" s="165">
        <f>3482-50</f>
        <v>3432</v>
      </c>
      <c r="O23" s="165"/>
      <c r="P23" s="165"/>
      <c r="Q23" s="165"/>
      <c r="R23" s="165"/>
      <c r="S23" s="165">
        <f>662+116+30+251</f>
        <v>1059</v>
      </c>
      <c r="T23" s="165"/>
      <c r="U23" s="165"/>
      <c r="V23" s="165">
        <f>210+2651</f>
        <v>2861</v>
      </c>
      <c r="W23" s="166"/>
    </row>
    <row r="24" spans="1:23" s="167" customFormat="1" ht="19.5" customHeight="1">
      <c r="A24" s="163">
        <v>8</v>
      </c>
      <c r="B24" s="165" t="s">
        <v>298</v>
      </c>
      <c r="C24" s="165">
        <f t="shared" si="3"/>
        <v>347868</v>
      </c>
      <c r="D24" s="165"/>
      <c r="E24" s="165"/>
      <c r="F24" s="165"/>
      <c r="G24" s="165">
        <f t="shared" si="2"/>
        <v>339116</v>
      </c>
      <c r="H24" s="165">
        <v>8238</v>
      </c>
      <c r="I24" s="165"/>
      <c r="J24" s="165">
        <v>6194</v>
      </c>
      <c r="K24" s="165">
        <v>324584</v>
      </c>
      <c r="L24" s="165"/>
      <c r="M24" s="165"/>
      <c r="N24" s="165">
        <v>100</v>
      </c>
      <c r="O24" s="165"/>
      <c r="P24" s="165"/>
      <c r="Q24" s="165"/>
      <c r="R24" s="165">
        <v>0</v>
      </c>
      <c r="S24" s="165">
        <f>8788+80-116</f>
        <v>8752</v>
      </c>
      <c r="T24" s="165"/>
      <c r="U24" s="165"/>
      <c r="V24" s="165"/>
      <c r="W24" s="166"/>
    </row>
    <row r="25" spans="1:23" s="168" customFormat="1" ht="19.5" customHeight="1">
      <c r="A25" s="163">
        <v>9</v>
      </c>
      <c r="B25" s="165" t="s">
        <v>299</v>
      </c>
      <c r="C25" s="165">
        <f t="shared" si="3"/>
        <v>50876</v>
      </c>
      <c r="D25" s="165"/>
      <c r="E25" s="165"/>
      <c r="F25" s="165"/>
      <c r="G25" s="165">
        <f t="shared" si="2"/>
        <v>48868</v>
      </c>
      <c r="H25" s="165">
        <v>9875</v>
      </c>
      <c r="I25" s="165">
        <v>1549</v>
      </c>
      <c r="J25" s="165"/>
      <c r="K25" s="165"/>
      <c r="L25" s="165"/>
      <c r="M25" s="165">
        <v>37394</v>
      </c>
      <c r="N25" s="165">
        <v>50</v>
      </c>
      <c r="O25" s="165"/>
      <c r="P25" s="165"/>
      <c r="Q25" s="165"/>
      <c r="R25" s="165"/>
      <c r="S25" s="165">
        <f>1953+40</f>
        <v>1993</v>
      </c>
      <c r="T25" s="165"/>
      <c r="U25" s="165"/>
      <c r="V25" s="165">
        <v>15</v>
      </c>
      <c r="W25" s="137"/>
    </row>
    <row r="26" spans="1:23" s="168" customFormat="1" ht="19.5" customHeight="1">
      <c r="A26" s="163">
        <v>10</v>
      </c>
      <c r="B26" s="165" t="s">
        <v>300</v>
      </c>
      <c r="C26" s="165">
        <f t="shared" si="3"/>
        <v>9945</v>
      </c>
      <c r="D26" s="165"/>
      <c r="E26" s="165"/>
      <c r="F26" s="165"/>
      <c r="G26" s="165">
        <f t="shared" si="2"/>
        <v>9945</v>
      </c>
      <c r="H26" s="165">
        <v>6945</v>
      </c>
      <c r="I26" s="165">
        <v>3000</v>
      </c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37"/>
    </row>
    <row r="27" spans="1:23" s="168" customFormat="1" ht="19.5" customHeight="1">
      <c r="A27" s="163">
        <v>11</v>
      </c>
      <c r="B27" s="165" t="s">
        <v>301</v>
      </c>
      <c r="C27" s="165">
        <f t="shared" si="3"/>
        <v>63795</v>
      </c>
      <c r="D27" s="165"/>
      <c r="E27" s="165"/>
      <c r="F27" s="165"/>
      <c r="G27" s="165">
        <f t="shared" si="2"/>
        <v>58417</v>
      </c>
      <c r="H27" s="165">
        <v>7015</v>
      </c>
      <c r="I27" s="165">
        <v>891</v>
      </c>
      <c r="J27" s="165">
        <v>1442</v>
      </c>
      <c r="K27" s="165"/>
      <c r="L27" s="165"/>
      <c r="M27" s="165"/>
      <c r="N27" s="165"/>
      <c r="O27" s="165">
        <v>49069</v>
      </c>
      <c r="P27" s="165"/>
      <c r="Q27" s="165"/>
      <c r="R27" s="165"/>
      <c r="S27" s="165">
        <f>1140+80+3050</f>
        <v>4270</v>
      </c>
      <c r="T27" s="165"/>
      <c r="U27" s="165"/>
      <c r="V27" s="165">
        <f>1143-35</f>
        <v>1108</v>
      </c>
      <c r="W27" s="137"/>
    </row>
    <row r="28" spans="1:23" s="167" customFormat="1" ht="19.5" customHeight="1">
      <c r="A28" s="163">
        <v>12</v>
      </c>
      <c r="B28" s="169" t="s">
        <v>302</v>
      </c>
      <c r="C28" s="165">
        <f t="shared" si="3"/>
        <v>10289</v>
      </c>
      <c r="D28" s="165"/>
      <c r="E28" s="165"/>
      <c r="F28" s="165"/>
      <c r="G28" s="165">
        <f t="shared" si="2"/>
        <v>10289</v>
      </c>
      <c r="H28" s="165">
        <v>8712</v>
      </c>
      <c r="I28" s="165">
        <v>1577</v>
      </c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</row>
    <row r="29" spans="1:23" s="168" customFormat="1" ht="19.5" customHeight="1">
      <c r="A29" s="163">
        <v>13</v>
      </c>
      <c r="B29" s="169" t="s">
        <v>303</v>
      </c>
      <c r="C29" s="165">
        <f t="shared" si="3"/>
        <v>12893</v>
      </c>
      <c r="D29" s="165"/>
      <c r="E29" s="165"/>
      <c r="F29" s="165"/>
      <c r="G29" s="165">
        <f t="shared" si="2"/>
        <v>12893</v>
      </c>
      <c r="H29" s="165">
        <v>12893</v>
      </c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37"/>
    </row>
    <row r="30" spans="1:23" s="167" customFormat="1" ht="19.5" customHeight="1">
      <c r="A30" s="163">
        <v>14</v>
      </c>
      <c r="B30" s="165" t="s">
        <v>304</v>
      </c>
      <c r="C30" s="165">
        <f t="shared" si="3"/>
        <v>20963</v>
      </c>
      <c r="D30" s="165"/>
      <c r="E30" s="165"/>
      <c r="F30" s="165"/>
      <c r="G30" s="165">
        <f t="shared" si="2"/>
        <v>20963</v>
      </c>
      <c r="H30" s="165">
        <v>7081</v>
      </c>
      <c r="I30" s="165">
        <v>9429</v>
      </c>
      <c r="J30" s="165"/>
      <c r="K30" s="165"/>
      <c r="L30" s="165"/>
      <c r="M30" s="165"/>
      <c r="N30" s="165">
        <v>4453</v>
      </c>
      <c r="O30" s="165"/>
      <c r="P30" s="165"/>
      <c r="Q30" s="165"/>
      <c r="R30" s="165"/>
      <c r="S30" s="165"/>
      <c r="T30" s="165"/>
      <c r="U30" s="165"/>
      <c r="V30" s="165"/>
      <c r="W30" s="166"/>
    </row>
    <row r="31" spans="1:23" s="168" customFormat="1" ht="19.5" customHeight="1">
      <c r="A31" s="163">
        <v>15</v>
      </c>
      <c r="B31" s="165" t="s">
        <v>305</v>
      </c>
      <c r="C31" s="165">
        <f t="shared" si="3"/>
        <v>5535</v>
      </c>
      <c r="D31" s="165"/>
      <c r="E31" s="165"/>
      <c r="F31" s="165"/>
      <c r="G31" s="165">
        <f t="shared" si="2"/>
        <v>5535</v>
      </c>
      <c r="H31" s="165">
        <v>5535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37"/>
    </row>
    <row r="32" spans="1:23" s="168" customFormat="1" ht="19.5" customHeight="1">
      <c r="A32" s="163">
        <v>16</v>
      </c>
      <c r="B32" s="165" t="s">
        <v>306</v>
      </c>
      <c r="C32" s="165">
        <f t="shared" si="3"/>
        <v>15151</v>
      </c>
      <c r="D32" s="165"/>
      <c r="E32" s="165"/>
      <c r="F32" s="165"/>
      <c r="G32" s="165">
        <f t="shared" si="2"/>
        <v>15151</v>
      </c>
      <c r="H32" s="165">
        <v>3467</v>
      </c>
      <c r="I32" s="165"/>
      <c r="J32" s="165"/>
      <c r="K32" s="165"/>
      <c r="L32" s="165">
        <v>11684</v>
      </c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37"/>
    </row>
    <row r="33" spans="1:23" s="168" customFormat="1" ht="19.5" customHeight="1">
      <c r="A33" s="163">
        <v>17</v>
      </c>
      <c r="B33" s="165" t="s">
        <v>307</v>
      </c>
      <c r="C33" s="165">
        <f t="shared" si="3"/>
        <v>9342</v>
      </c>
      <c r="D33" s="165"/>
      <c r="E33" s="165"/>
      <c r="F33" s="165"/>
      <c r="G33" s="165">
        <f t="shared" si="2"/>
        <v>9342</v>
      </c>
      <c r="H33" s="165">
        <v>5718</v>
      </c>
      <c r="I33" s="165">
        <v>3624</v>
      </c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37"/>
    </row>
    <row r="34" spans="1:23" s="168" customFormat="1" ht="19.5" customHeight="1">
      <c r="A34" s="163">
        <v>18</v>
      </c>
      <c r="B34" s="165" t="s">
        <v>308</v>
      </c>
      <c r="C34" s="165">
        <f t="shared" si="3"/>
        <v>3457</v>
      </c>
      <c r="D34" s="165"/>
      <c r="E34" s="165"/>
      <c r="F34" s="165"/>
      <c r="G34" s="165">
        <f t="shared" si="2"/>
        <v>3457</v>
      </c>
      <c r="H34" s="165">
        <v>3457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37"/>
    </row>
    <row r="35" spans="1:23" s="168" customFormat="1" ht="19.5" customHeight="1">
      <c r="A35" s="163">
        <v>19</v>
      </c>
      <c r="B35" s="165" t="s">
        <v>309</v>
      </c>
      <c r="C35" s="165">
        <f t="shared" si="3"/>
        <v>4989</v>
      </c>
      <c r="D35" s="165"/>
      <c r="E35" s="165"/>
      <c r="F35" s="165"/>
      <c r="G35" s="165">
        <f t="shared" si="2"/>
        <v>3319</v>
      </c>
      <c r="H35" s="165">
        <v>3319</v>
      </c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>
        <v>40</v>
      </c>
      <c r="T35" s="165"/>
      <c r="U35" s="165"/>
      <c r="V35" s="165">
        <f>1610+20</f>
        <v>1630</v>
      </c>
      <c r="W35" s="137"/>
    </row>
    <row r="36" spans="1:23" s="168" customFormat="1" ht="19.5" customHeight="1">
      <c r="A36" s="163">
        <v>20</v>
      </c>
      <c r="B36" s="165" t="s">
        <v>310</v>
      </c>
      <c r="C36" s="165">
        <f t="shared" si="3"/>
        <v>16797</v>
      </c>
      <c r="D36" s="165"/>
      <c r="E36" s="165"/>
      <c r="F36" s="165"/>
      <c r="G36" s="165">
        <f t="shared" si="2"/>
        <v>16757</v>
      </c>
      <c r="H36" s="165"/>
      <c r="I36" s="165"/>
      <c r="J36" s="165"/>
      <c r="K36" s="165"/>
      <c r="L36" s="165"/>
      <c r="M36" s="165">
        <v>16757</v>
      </c>
      <c r="N36" s="165"/>
      <c r="O36" s="165"/>
      <c r="P36" s="165"/>
      <c r="Q36" s="165"/>
      <c r="R36" s="165"/>
      <c r="S36" s="165">
        <v>40</v>
      </c>
      <c r="T36" s="165"/>
      <c r="U36" s="165"/>
      <c r="V36" s="165"/>
      <c r="W36" s="137"/>
    </row>
    <row r="37" spans="1:23" s="168" customFormat="1" ht="19.5" customHeight="1">
      <c r="A37" s="163">
        <v>21</v>
      </c>
      <c r="B37" s="165" t="s">
        <v>311</v>
      </c>
      <c r="C37" s="165">
        <f t="shared" si="3"/>
        <v>22021</v>
      </c>
      <c r="D37" s="165"/>
      <c r="E37" s="165"/>
      <c r="F37" s="165"/>
      <c r="G37" s="165">
        <f t="shared" si="2"/>
        <v>21981</v>
      </c>
      <c r="H37" s="165"/>
      <c r="I37" s="165"/>
      <c r="J37" s="165">
        <f>18481+3500</f>
        <v>21981</v>
      </c>
      <c r="K37" s="165"/>
      <c r="L37" s="165"/>
      <c r="M37" s="165"/>
      <c r="N37" s="165"/>
      <c r="O37" s="165"/>
      <c r="P37" s="165"/>
      <c r="Q37" s="165"/>
      <c r="R37" s="165"/>
      <c r="S37" s="165">
        <v>40</v>
      </c>
      <c r="T37" s="165"/>
      <c r="U37" s="165"/>
      <c r="V37" s="165"/>
      <c r="W37" s="137"/>
    </row>
    <row r="38" spans="1:23" s="167" customFormat="1" ht="19.5" customHeight="1">
      <c r="A38" s="163">
        <v>22</v>
      </c>
      <c r="B38" s="165" t="s">
        <v>312</v>
      </c>
      <c r="C38" s="165">
        <f t="shared" si="3"/>
        <v>8788</v>
      </c>
      <c r="D38" s="165"/>
      <c r="E38" s="165"/>
      <c r="F38" s="165"/>
      <c r="G38" s="165">
        <f t="shared" si="2"/>
        <v>8788</v>
      </c>
      <c r="H38" s="165"/>
      <c r="I38" s="165"/>
      <c r="J38" s="165">
        <v>8788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</row>
    <row r="39" spans="1:23" s="167" customFormat="1" ht="19.5" customHeight="1">
      <c r="A39" s="163">
        <v>23</v>
      </c>
      <c r="B39" s="165" t="s">
        <v>313</v>
      </c>
      <c r="C39" s="165">
        <f t="shared" si="3"/>
        <v>17098</v>
      </c>
      <c r="D39" s="165"/>
      <c r="E39" s="165"/>
      <c r="F39" s="165"/>
      <c r="G39" s="165">
        <f t="shared" si="2"/>
        <v>11378</v>
      </c>
      <c r="H39" s="165"/>
      <c r="I39" s="165"/>
      <c r="J39" s="165">
        <v>11378</v>
      </c>
      <c r="K39" s="165"/>
      <c r="L39" s="165"/>
      <c r="M39" s="165"/>
      <c r="N39" s="165"/>
      <c r="O39" s="165"/>
      <c r="P39" s="165"/>
      <c r="Q39" s="165"/>
      <c r="R39" s="165"/>
      <c r="S39" s="165">
        <v>5720</v>
      </c>
      <c r="T39" s="165"/>
      <c r="U39" s="165"/>
      <c r="V39" s="165"/>
      <c r="W39" s="166"/>
    </row>
    <row r="40" spans="1:23" s="167" customFormat="1" ht="19.5" customHeight="1">
      <c r="A40" s="163">
        <v>24</v>
      </c>
      <c r="B40" s="165" t="s">
        <v>314</v>
      </c>
      <c r="C40" s="165">
        <f t="shared" si="3"/>
        <v>4035</v>
      </c>
      <c r="D40" s="165"/>
      <c r="E40" s="165"/>
      <c r="F40" s="165"/>
      <c r="G40" s="165">
        <f t="shared" si="2"/>
        <v>3995</v>
      </c>
      <c r="H40" s="165">
        <v>3450</v>
      </c>
      <c r="I40" s="165">
        <v>525</v>
      </c>
      <c r="J40" s="165"/>
      <c r="K40" s="165"/>
      <c r="L40" s="165"/>
      <c r="M40" s="165"/>
      <c r="N40" s="165">
        <v>20</v>
      </c>
      <c r="O40" s="165"/>
      <c r="P40" s="165"/>
      <c r="Q40" s="165"/>
      <c r="R40" s="165"/>
      <c r="S40" s="165">
        <v>40</v>
      </c>
      <c r="T40" s="165"/>
      <c r="U40" s="165"/>
      <c r="V40" s="165"/>
      <c r="W40" s="166"/>
    </row>
    <row r="41" spans="1:23" s="168" customFormat="1" ht="19.5" customHeight="1">
      <c r="A41" s="163">
        <v>25</v>
      </c>
      <c r="B41" s="165" t="s">
        <v>315</v>
      </c>
      <c r="C41" s="165">
        <f t="shared" si="3"/>
        <v>8397</v>
      </c>
      <c r="D41" s="165"/>
      <c r="E41" s="165"/>
      <c r="F41" s="165"/>
      <c r="G41" s="165">
        <f t="shared" si="2"/>
        <v>8357</v>
      </c>
      <c r="H41" s="165">
        <v>5360</v>
      </c>
      <c r="I41" s="165"/>
      <c r="J41" s="165"/>
      <c r="K41" s="165"/>
      <c r="L41" s="165"/>
      <c r="M41" s="165">
        <v>2977</v>
      </c>
      <c r="N41" s="165">
        <v>20</v>
      </c>
      <c r="O41" s="165"/>
      <c r="P41" s="165"/>
      <c r="Q41" s="165"/>
      <c r="R41" s="165"/>
      <c r="S41" s="165">
        <v>40</v>
      </c>
      <c r="T41" s="165"/>
      <c r="U41" s="165"/>
      <c r="V41" s="165"/>
      <c r="W41" s="137"/>
    </row>
    <row r="42" spans="1:23" s="168" customFormat="1" ht="19.5" customHeight="1">
      <c r="A42" s="163">
        <v>26</v>
      </c>
      <c r="B42" s="165" t="s">
        <v>316</v>
      </c>
      <c r="C42" s="165">
        <f t="shared" si="3"/>
        <v>16896</v>
      </c>
      <c r="D42" s="165"/>
      <c r="E42" s="165"/>
      <c r="F42" s="165"/>
      <c r="G42" s="165">
        <f t="shared" si="2"/>
        <v>16396</v>
      </c>
      <c r="H42" s="165">
        <v>15756</v>
      </c>
      <c r="I42" s="165">
        <v>640</v>
      </c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v>500</v>
      </c>
      <c r="T42" s="165"/>
      <c r="U42" s="165"/>
      <c r="V42" s="165"/>
      <c r="W42" s="137"/>
    </row>
    <row r="43" spans="1:23" s="167" customFormat="1" ht="19.5" customHeight="1">
      <c r="A43" s="163">
        <v>27</v>
      </c>
      <c r="B43" s="165" t="s">
        <v>317</v>
      </c>
      <c r="C43" s="165">
        <f t="shared" si="3"/>
        <v>1688</v>
      </c>
      <c r="D43" s="165"/>
      <c r="E43" s="165"/>
      <c r="F43" s="165"/>
      <c r="G43" s="165">
        <f t="shared" si="2"/>
        <v>1688</v>
      </c>
      <c r="H43" s="165"/>
      <c r="I43" s="165">
        <v>1668</v>
      </c>
      <c r="J43" s="165"/>
      <c r="K43" s="165"/>
      <c r="L43" s="165"/>
      <c r="M43" s="165"/>
      <c r="N43" s="165">
        <v>20</v>
      </c>
      <c r="O43" s="165"/>
      <c r="P43" s="165"/>
      <c r="Q43" s="165"/>
      <c r="R43" s="165"/>
      <c r="S43" s="165"/>
      <c r="T43" s="165"/>
      <c r="U43" s="165"/>
      <c r="V43" s="165"/>
      <c r="W43" s="166"/>
    </row>
    <row r="44" spans="1:23" s="172" customFormat="1" ht="19.5" customHeight="1">
      <c r="A44" s="163">
        <v>28</v>
      </c>
      <c r="B44" s="169" t="s">
        <v>318</v>
      </c>
      <c r="C44" s="165">
        <f t="shared" si="3"/>
        <v>1937</v>
      </c>
      <c r="D44" s="170"/>
      <c r="E44" s="170"/>
      <c r="F44" s="170"/>
      <c r="G44" s="165">
        <f t="shared" si="2"/>
        <v>1897</v>
      </c>
      <c r="H44" s="165">
        <v>1877</v>
      </c>
      <c r="I44" s="165"/>
      <c r="J44" s="165"/>
      <c r="K44" s="165"/>
      <c r="L44" s="165"/>
      <c r="M44" s="165"/>
      <c r="N44" s="165">
        <v>20</v>
      </c>
      <c r="O44" s="165"/>
      <c r="P44" s="165"/>
      <c r="Q44" s="165"/>
      <c r="R44" s="165">
        <v>0</v>
      </c>
      <c r="S44" s="165">
        <v>40</v>
      </c>
      <c r="T44" s="165"/>
      <c r="U44" s="165"/>
      <c r="V44" s="165"/>
      <c r="W44" s="171"/>
    </row>
    <row r="45" spans="1:23" s="168" customFormat="1" ht="19.5" customHeight="1">
      <c r="A45" s="163">
        <v>29</v>
      </c>
      <c r="B45" s="165" t="s">
        <v>319</v>
      </c>
      <c r="C45" s="165">
        <f t="shared" si="3"/>
        <v>7237</v>
      </c>
      <c r="D45" s="165"/>
      <c r="E45" s="165"/>
      <c r="F45" s="165"/>
      <c r="G45" s="165">
        <f t="shared" si="2"/>
        <v>7197</v>
      </c>
      <c r="H45" s="165">
        <v>7177</v>
      </c>
      <c r="I45" s="165"/>
      <c r="J45" s="165"/>
      <c r="K45" s="165"/>
      <c r="L45" s="165"/>
      <c r="M45" s="165"/>
      <c r="N45" s="165">
        <v>20</v>
      </c>
      <c r="O45" s="165"/>
      <c r="P45" s="165"/>
      <c r="Q45" s="165"/>
      <c r="R45" s="165"/>
      <c r="S45" s="165">
        <v>40</v>
      </c>
      <c r="T45" s="165"/>
      <c r="U45" s="165"/>
      <c r="V45" s="165"/>
      <c r="W45" s="137"/>
    </row>
    <row r="46" spans="1:23" s="168" customFormat="1" ht="19.5" customHeight="1">
      <c r="A46" s="163">
        <v>30</v>
      </c>
      <c r="B46" s="169" t="s">
        <v>320</v>
      </c>
      <c r="C46" s="165">
        <f t="shared" si="3"/>
        <v>4457</v>
      </c>
      <c r="D46" s="165"/>
      <c r="E46" s="165"/>
      <c r="F46" s="165"/>
      <c r="G46" s="165">
        <f t="shared" si="2"/>
        <v>3560</v>
      </c>
      <c r="H46" s="165">
        <v>3540</v>
      </c>
      <c r="I46" s="165"/>
      <c r="J46" s="165"/>
      <c r="K46" s="165"/>
      <c r="L46" s="165"/>
      <c r="M46" s="165"/>
      <c r="N46" s="165">
        <v>20</v>
      </c>
      <c r="O46" s="165"/>
      <c r="P46" s="165"/>
      <c r="Q46" s="165"/>
      <c r="R46" s="165"/>
      <c r="S46" s="165">
        <f>408+40</f>
        <v>448</v>
      </c>
      <c r="T46" s="165"/>
      <c r="U46" s="165"/>
      <c r="V46" s="165">
        <v>449</v>
      </c>
      <c r="W46" s="137"/>
    </row>
    <row r="47" spans="1:23" s="168" customFormat="1" ht="19.5" customHeight="1">
      <c r="A47" s="163">
        <v>31</v>
      </c>
      <c r="B47" s="169" t="s">
        <v>321</v>
      </c>
      <c r="C47" s="165">
        <f t="shared" si="3"/>
        <v>17372</v>
      </c>
      <c r="D47" s="165"/>
      <c r="E47" s="165"/>
      <c r="F47" s="165"/>
      <c r="G47" s="165">
        <f t="shared" si="2"/>
        <v>17372</v>
      </c>
      <c r="H47" s="165"/>
      <c r="I47" s="165"/>
      <c r="J47" s="165">
        <v>1600</v>
      </c>
      <c r="K47" s="165"/>
      <c r="L47" s="165"/>
      <c r="M47" s="165"/>
      <c r="N47" s="165"/>
      <c r="O47" s="165"/>
      <c r="P47" s="165">
        <f>15772</f>
        <v>15772</v>
      </c>
      <c r="Q47" s="165"/>
      <c r="R47" s="165"/>
      <c r="S47" s="165"/>
      <c r="T47" s="165"/>
      <c r="U47" s="165"/>
      <c r="V47" s="165"/>
      <c r="W47" s="137"/>
    </row>
    <row r="48" spans="1:23" s="172" customFormat="1" ht="19.5" customHeight="1">
      <c r="A48" s="163">
        <v>32</v>
      </c>
      <c r="B48" s="169" t="s">
        <v>322</v>
      </c>
      <c r="C48" s="193">
        <f t="shared" si="3"/>
        <v>9360</v>
      </c>
      <c r="D48" s="170"/>
      <c r="E48" s="170"/>
      <c r="F48" s="170"/>
      <c r="G48" s="165">
        <f t="shared" si="2"/>
        <v>9000</v>
      </c>
      <c r="H48" s="165"/>
      <c r="I48" s="165"/>
      <c r="J48" s="165"/>
      <c r="K48" s="165"/>
      <c r="L48" s="165"/>
      <c r="M48" s="165"/>
      <c r="N48" s="165"/>
      <c r="O48" s="165"/>
      <c r="P48" s="165">
        <f>5500+3500</f>
        <v>9000</v>
      </c>
      <c r="Q48" s="165"/>
      <c r="R48" s="165"/>
      <c r="S48" s="165">
        <f>300+60</f>
        <v>360</v>
      </c>
      <c r="T48" s="165"/>
      <c r="U48" s="165"/>
      <c r="V48" s="165"/>
      <c r="W48" s="171"/>
    </row>
    <row r="49" spans="1:23" s="168" customFormat="1" ht="19.5" customHeight="1">
      <c r="A49" s="163">
        <v>33</v>
      </c>
      <c r="B49" s="169" t="s">
        <v>323</v>
      </c>
      <c r="C49" s="165">
        <f t="shared" si="3"/>
        <v>11255</v>
      </c>
      <c r="D49" s="165"/>
      <c r="E49" s="165"/>
      <c r="F49" s="165"/>
      <c r="G49" s="165">
        <f t="shared" si="2"/>
        <v>9725</v>
      </c>
      <c r="H49" s="165"/>
      <c r="I49" s="165"/>
      <c r="J49" s="165"/>
      <c r="K49" s="165"/>
      <c r="L49" s="165"/>
      <c r="M49" s="165"/>
      <c r="N49" s="165"/>
      <c r="O49" s="165"/>
      <c r="P49" s="165">
        <v>9725</v>
      </c>
      <c r="Q49" s="165"/>
      <c r="R49" s="165"/>
      <c r="S49" s="165">
        <f>1200+200+130</f>
        <v>1530</v>
      </c>
      <c r="T49" s="165"/>
      <c r="U49" s="165"/>
      <c r="V49" s="165"/>
      <c r="W49" s="137"/>
    </row>
    <row r="50" spans="1:23" s="172" customFormat="1" ht="19.5" customHeight="1">
      <c r="A50" s="163">
        <v>34</v>
      </c>
      <c r="B50" s="169" t="s">
        <v>324</v>
      </c>
      <c r="C50" s="193">
        <f t="shared" si="3"/>
        <v>60</v>
      </c>
      <c r="D50" s="170"/>
      <c r="E50" s="170"/>
      <c r="F50" s="170"/>
      <c r="G50" s="165">
        <f t="shared" si="2"/>
        <v>20</v>
      </c>
      <c r="H50" s="165"/>
      <c r="I50" s="165"/>
      <c r="J50" s="165"/>
      <c r="K50" s="165"/>
      <c r="L50" s="165"/>
      <c r="M50" s="165"/>
      <c r="N50" s="165">
        <v>20</v>
      </c>
      <c r="O50" s="165"/>
      <c r="P50" s="165"/>
      <c r="Q50" s="165"/>
      <c r="R50" s="165"/>
      <c r="S50" s="165">
        <v>40</v>
      </c>
      <c r="T50" s="165"/>
      <c r="U50" s="165"/>
      <c r="V50" s="165"/>
      <c r="W50" s="171"/>
    </row>
    <row r="51" spans="1:23" s="172" customFormat="1" ht="19.5" customHeight="1">
      <c r="A51" s="163">
        <v>35</v>
      </c>
      <c r="B51" s="169" t="s">
        <v>325</v>
      </c>
      <c r="C51" s="193">
        <f>SUM(D51:G51,S51:V51)</f>
        <v>30</v>
      </c>
      <c r="D51" s="170"/>
      <c r="E51" s="170"/>
      <c r="F51" s="170"/>
      <c r="G51" s="173">
        <f t="shared" si="2"/>
        <v>0</v>
      </c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>
        <v>30</v>
      </c>
      <c r="T51" s="165"/>
      <c r="U51" s="165"/>
      <c r="V51" s="165"/>
      <c r="W51" s="171"/>
    </row>
    <row r="52" spans="1:23" s="168" customFormat="1" ht="19.5" customHeight="1">
      <c r="A52" s="163">
        <v>36</v>
      </c>
      <c r="B52" s="169" t="s">
        <v>326</v>
      </c>
      <c r="C52" s="165">
        <f>SUM(D52:G52,S52:V52)</f>
        <v>20232</v>
      </c>
      <c r="D52" s="165"/>
      <c r="E52" s="165"/>
      <c r="F52" s="165"/>
      <c r="G52" s="165">
        <f t="shared" si="2"/>
        <v>20232</v>
      </c>
      <c r="H52" s="165">
        <v>17233</v>
      </c>
      <c r="I52" s="165">
        <v>2979</v>
      </c>
      <c r="J52" s="165"/>
      <c r="K52" s="165"/>
      <c r="L52" s="165"/>
      <c r="M52" s="165"/>
      <c r="N52" s="165">
        <v>20</v>
      </c>
      <c r="O52" s="165"/>
      <c r="P52" s="165"/>
      <c r="Q52" s="165"/>
      <c r="R52" s="165"/>
      <c r="S52" s="165"/>
      <c r="T52" s="165"/>
      <c r="U52" s="165"/>
      <c r="V52" s="165"/>
      <c r="W52" s="137"/>
    </row>
    <row r="53" spans="1:23" s="168" customFormat="1" ht="19.5" customHeight="1">
      <c r="A53" s="163">
        <v>37</v>
      </c>
      <c r="B53" s="169" t="s">
        <v>327</v>
      </c>
      <c r="C53" s="165">
        <f>SUM(D53:G53,S53:V53)</f>
        <v>6072</v>
      </c>
      <c r="D53" s="165"/>
      <c r="E53" s="165"/>
      <c r="F53" s="165"/>
      <c r="G53" s="165">
        <f t="shared" si="2"/>
        <v>6072</v>
      </c>
      <c r="H53" s="165">
        <v>4546</v>
      </c>
      <c r="I53" s="165">
        <v>1526</v>
      </c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37"/>
    </row>
    <row r="54" spans="1:23" s="167" customFormat="1" ht="19.5" customHeight="1" hidden="1">
      <c r="A54" s="163">
        <v>40</v>
      </c>
      <c r="B54" s="169" t="s">
        <v>328</v>
      </c>
      <c r="C54" s="165">
        <f>D54+G54+S54+T54+U54+V54</f>
        <v>0</v>
      </c>
      <c r="D54" s="165"/>
      <c r="E54" s="165"/>
      <c r="F54" s="165"/>
      <c r="G54" s="173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6"/>
    </row>
    <row r="55" spans="1:23" s="167" customFormat="1" ht="19.5" customHeight="1">
      <c r="A55" s="163">
        <v>38</v>
      </c>
      <c r="B55" s="165" t="s">
        <v>329</v>
      </c>
      <c r="C55" s="165">
        <f>SUM(D55:G55,S55:V55)</f>
        <v>200</v>
      </c>
      <c r="D55" s="165">
        <v>200</v>
      </c>
      <c r="E55" s="165"/>
      <c r="F55" s="165"/>
      <c r="G55" s="173">
        <f>SUM(H55:R55)</f>
        <v>0</v>
      </c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6"/>
    </row>
    <row r="56" spans="1:23" s="167" customFormat="1" ht="19.5" customHeight="1">
      <c r="A56" s="163">
        <v>39</v>
      </c>
      <c r="B56" s="165" t="s">
        <v>330</v>
      </c>
      <c r="C56" s="165">
        <f>SUM(D56:G56,S56:V56)</f>
        <v>500</v>
      </c>
      <c r="D56" s="165">
        <v>500</v>
      </c>
      <c r="E56" s="165"/>
      <c r="F56" s="165"/>
      <c r="G56" s="173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6"/>
    </row>
    <row r="57" spans="1:23" s="167" customFormat="1" ht="19.5" customHeight="1" hidden="1">
      <c r="A57" s="163">
        <v>40</v>
      </c>
      <c r="B57" s="165" t="s">
        <v>331</v>
      </c>
      <c r="C57" s="165">
        <f>D57+G57+S57+T57+U57+V57</f>
        <v>0</v>
      </c>
      <c r="D57" s="165"/>
      <c r="E57" s="165"/>
      <c r="F57" s="165"/>
      <c r="G57" s="173">
        <f>SUM(H57:R57)</f>
        <v>0</v>
      </c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6"/>
    </row>
    <row r="58" spans="1:23" s="167" customFormat="1" ht="19.5" customHeight="1">
      <c r="A58" s="163">
        <v>40</v>
      </c>
      <c r="B58" s="169" t="s">
        <v>332</v>
      </c>
      <c r="C58" s="165">
        <f>SUM(D58:G58,S58:V58)</f>
        <v>5041</v>
      </c>
      <c r="D58" s="165">
        <v>200</v>
      </c>
      <c r="E58" s="165"/>
      <c r="F58" s="165"/>
      <c r="G58" s="165">
        <f>SUM(H58:R58)</f>
        <v>4841</v>
      </c>
      <c r="H58" s="165"/>
      <c r="I58" s="165">
        <v>4841</v>
      </c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6"/>
    </row>
    <row r="59" spans="1:23" s="167" customFormat="1" ht="19.5" customHeight="1">
      <c r="A59" s="163">
        <v>41</v>
      </c>
      <c r="B59" s="169" t="s">
        <v>333</v>
      </c>
      <c r="C59" s="165">
        <f>SUM(D59:G59,S59:V59)</f>
        <v>56558</v>
      </c>
      <c r="D59" s="165">
        <v>56558</v>
      </c>
      <c r="E59" s="165"/>
      <c r="F59" s="165"/>
      <c r="G59" s="165">
        <f>SUM(H59:R59)</f>
        <v>0</v>
      </c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6"/>
    </row>
    <row r="60" spans="1:23" s="167" customFormat="1" ht="19.5" customHeight="1">
      <c r="A60" s="163">
        <v>42</v>
      </c>
      <c r="B60" s="169" t="s">
        <v>334</v>
      </c>
      <c r="C60" s="165">
        <f>SUM(D60:G60,S60:V60)</f>
        <v>66</v>
      </c>
      <c r="D60" s="165"/>
      <c r="E60" s="165"/>
      <c r="F60" s="165"/>
      <c r="G60" s="165">
        <f>SUM(H60:R60)</f>
        <v>66</v>
      </c>
      <c r="H60" s="165"/>
      <c r="I60" s="165"/>
      <c r="J60" s="165"/>
      <c r="K60" s="165"/>
      <c r="L60" s="165"/>
      <c r="M60" s="165"/>
      <c r="N60" s="165">
        <v>66</v>
      </c>
      <c r="O60" s="165"/>
      <c r="P60" s="165"/>
      <c r="Q60" s="165"/>
      <c r="R60" s="165"/>
      <c r="S60" s="165"/>
      <c r="T60" s="165"/>
      <c r="U60" s="165"/>
      <c r="V60" s="165"/>
      <c r="W60" s="166"/>
    </row>
    <row r="61" spans="1:23" s="167" customFormat="1" ht="19.5" customHeight="1" hidden="1">
      <c r="A61" s="163">
        <v>51</v>
      </c>
      <c r="B61" s="169" t="s">
        <v>335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6"/>
    </row>
    <row r="62" spans="1:23" s="167" customFormat="1" ht="19.5" customHeight="1">
      <c r="A62" s="163">
        <v>43</v>
      </c>
      <c r="B62" s="169" t="s">
        <v>336</v>
      </c>
      <c r="C62" s="165">
        <f>D62+G62+S62+T62+U62+V62</f>
        <v>1646</v>
      </c>
      <c r="D62" s="165"/>
      <c r="E62" s="165"/>
      <c r="F62" s="165"/>
      <c r="G62" s="165">
        <f>SUM(H62:R62)</f>
        <v>1646</v>
      </c>
      <c r="H62" s="165"/>
      <c r="I62" s="165">
        <v>1646</v>
      </c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6"/>
    </row>
    <row r="63" spans="1:23" s="167" customFormat="1" ht="19.5" customHeight="1" hidden="1">
      <c r="A63" s="163">
        <v>49</v>
      </c>
      <c r="B63" s="169" t="s">
        <v>337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6"/>
    </row>
    <row r="64" spans="1:23" s="167" customFormat="1" ht="19.5" customHeight="1" hidden="1">
      <c r="A64" s="163">
        <v>50</v>
      </c>
      <c r="B64" s="169" t="s">
        <v>338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6"/>
    </row>
    <row r="65" spans="1:23" s="167" customFormat="1" ht="19.5" customHeight="1" hidden="1">
      <c r="A65" s="163">
        <v>51</v>
      </c>
      <c r="B65" s="169" t="s">
        <v>339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6"/>
    </row>
    <row r="66" spans="1:23" s="167" customFormat="1" ht="19.5" customHeight="1" hidden="1">
      <c r="A66" s="163">
        <v>52</v>
      </c>
      <c r="B66" s="169" t="s">
        <v>340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6"/>
    </row>
    <row r="67" spans="1:23" s="167" customFormat="1" ht="19.5" customHeight="1" hidden="1">
      <c r="A67" s="163">
        <v>53</v>
      </c>
      <c r="B67" s="169" t="s">
        <v>341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6"/>
    </row>
    <row r="68" spans="1:23" s="167" customFormat="1" ht="19.5" customHeight="1" hidden="1">
      <c r="A68" s="163">
        <v>54</v>
      </c>
      <c r="B68" s="169" t="s">
        <v>342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6"/>
    </row>
    <row r="69" spans="1:23" s="133" customFormat="1" ht="19.5" customHeight="1">
      <c r="A69" s="174" t="s">
        <v>53</v>
      </c>
      <c r="B69" s="175" t="s">
        <v>343</v>
      </c>
      <c r="C69" s="176">
        <f>SUM(C70:C78)</f>
        <v>9064</v>
      </c>
      <c r="D69" s="176"/>
      <c r="E69" s="176"/>
      <c r="F69" s="176"/>
      <c r="G69" s="176">
        <f>SUM(G70:G78)</f>
        <v>8489</v>
      </c>
      <c r="H69" s="176">
        <f>SUM(H70:H78)</f>
        <v>8489</v>
      </c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>
        <f>SUM(T70:T78)</f>
        <v>0</v>
      </c>
      <c r="U69" s="176">
        <f>SUM(U70:U78)</f>
        <v>0</v>
      </c>
      <c r="V69" s="176">
        <f>SUM(V70:V78)</f>
        <v>575</v>
      </c>
      <c r="W69" s="176">
        <f>SUM(W70:W78)</f>
        <v>0</v>
      </c>
    </row>
    <row r="70" spans="1:23" s="168" customFormat="1" ht="19.5" customHeight="1">
      <c r="A70" s="163">
        <v>1</v>
      </c>
      <c r="B70" s="169" t="s">
        <v>344</v>
      </c>
      <c r="C70" s="165">
        <f aca="true" t="shared" si="4" ref="C70:C78">SUM(D70:G70,S70:V70)</f>
        <v>3412</v>
      </c>
      <c r="D70" s="165"/>
      <c r="E70" s="165"/>
      <c r="F70" s="165"/>
      <c r="G70" s="165">
        <f aca="true" t="shared" si="5" ref="G70:G78">SUM(H70:R70)</f>
        <v>3412</v>
      </c>
      <c r="H70" s="165">
        <v>3412</v>
      </c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37"/>
    </row>
    <row r="71" spans="1:23" s="167" customFormat="1" ht="19.5" customHeight="1">
      <c r="A71" s="163">
        <v>2</v>
      </c>
      <c r="B71" s="165" t="s">
        <v>345</v>
      </c>
      <c r="C71" s="165">
        <f t="shared" si="4"/>
        <v>2070</v>
      </c>
      <c r="D71" s="165"/>
      <c r="E71" s="165"/>
      <c r="F71" s="165"/>
      <c r="G71" s="165">
        <f t="shared" si="5"/>
        <v>1585</v>
      </c>
      <c r="H71" s="165">
        <v>1585</v>
      </c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>
        <v>485</v>
      </c>
      <c r="W71" s="166"/>
    </row>
    <row r="72" spans="1:23" s="168" customFormat="1" ht="19.5" customHeight="1">
      <c r="A72" s="163">
        <v>3</v>
      </c>
      <c r="B72" s="165" t="s">
        <v>346</v>
      </c>
      <c r="C72" s="165">
        <f t="shared" si="4"/>
        <v>392</v>
      </c>
      <c r="D72" s="165"/>
      <c r="E72" s="165"/>
      <c r="F72" s="165"/>
      <c r="G72" s="165">
        <f t="shared" si="5"/>
        <v>392</v>
      </c>
      <c r="H72" s="165">
        <v>392</v>
      </c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37"/>
    </row>
    <row r="73" spans="1:23" s="168" customFormat="1" ht="19.5" customHeight="1">
      <c r="A73" s="163">
        <v>4</v>
      </c>
      <c r="B73" s="169" t="s">
        <v>347</v>
      </c>
      <c r="C73" s="165">
        <f t="shared" si="4"/>
        <v>350</v>
      </c>
      <c r="D73" s="165"/>
      <c r="E73" s="165"/>
      <c r="F73" s="165"/>
      <c r="G73" s="165">
        <f t="shared" si="5"/>
        <v>350</v>
      </c>
      <c r="H73" s="165">
        <v>350</v>
      </c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37"/>
    </row>
    <row r="74" spans="1:23" s="168" customFormat="1" ht="19.5" customHeight="1">
      <c r="A74" s="163">
        <v>5</v>
      </c>
      <c r="B74" s="169" t="s">
        <v>348</v>
      </c>
      <c r="C74" s="165">
        <f t="shared" si="4"/>
        <v>336</v>
      </c>
      <c r="D74" s="165"/>
      <c r="E74" s="165"/>
      <c r="F74" s="165"/>
      <c r="G74" s="165">
        <f t="shared" si="5"/>
        <v>336</v>
      </c>
      <c r="H74" s="165">
        <v>336</v>
      </c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37"/>
    </row>
    <row r="75" spans="1:23" s="168" customFormat="1" ht="19.5" customHeight="1">
      <c r="A75" s="163">
        <v>6</v>
      </c>
      <c r="B75" s="169" t="s">
        <v>349</v>
      </c>
      <c r="C75" s="165">
        <f t="shared" si="4"/>
        <v>652</v>
      </c>
      <c r="D75" s="165"/>
      <c r="E75" s="165"/>
      <c r="F75" s="165"/>
      <c r="G75" s="165">
        <f t="shared" si="5"/>
        <v>652</v>
      </c>
      <c r="H75" s="165">
        <v>652</v>
      </c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37"/>
    </row>
    <row r="76" spans="1:23" s="168" customFormat="1" ht="19.5" customHeight="1">
      <c r="A76" s="163">
        <v>7</v>
      </c>
      <c r="B76" s="169" t="s">
        <v>350</v>
      </c>
      <c r="C76" s="165">
        <f t="shared" si="4"/>
        <v>938</v>
      </c>
      <c r="D76" s="165"/>
      <c r="E76" s="165"/>
      <c r="F76" s="165"/>
      <c r="G76" s="165">
        <f t="shared" si="5"/>
        <v>938</v>
      </c>
      <c r="H76" s="165">
        <v>938</v>
      </c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37"/>
    </row>
    <row r="77" spans="1:23" s="168" customFormat="1" ht="19.5" customHeight="1">
      <c r="A77" s="163">
        <v>8</v>
      </c>
      <c r="B77" s="169" t="s">
        <v>351</v>
      </c>
      <c r="C77" s="165">
        <f t="shared" si="4"/>
        <v>278</v>
      </c>
      <c r="D77" s="165"/>
      <c r="E77" s="165"/>
      <c r="F77" s="165"/>
      <c r="G77" s="165">
        <f t="shared" si="5"/>
        <v>278</v>
      </c>
      <c r="H77" s="165">
        <v>278</v>
      </c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37"/>
    </row>
    <row r="78" spans="1:23" s="168" customFormat="1" ht="19.5" customHeight="1">
      <c r="A78" s="177">
        <v>9</v>
      </c>
      <c r="B78" s="178" t="s">
        <v>352</v>
      </c>
      <c r="C78" s="179">
        <f t="shared" si="4"/>
        <v>636</v>
      </c>
      <c r="D78" s="179"/>
      <c r="E78" s="179"/>
      <c r="F78" s="179"/>
      <c r="G78" s="179">
        <f t="shared" si="5"/>
        <v>546</v>
      </c>
      <c r="H78" s="179">
        <v>546</v>
      </c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>
        <v>90</v>
      </c>
      <c r="W78" s="137"/>
    </row>
    <row r="79" ht="23.25" customHeight="1">
      <c r="A79" s="180" t="s">
        <v>353</v>
      </c>
    </row>
    <row r="80" ht="23.25" customHeight="1">
      <c r="A80" s="180"/>
    </row>
    <row r="81" spans="1:23" s="186" customFormat="1" ht="23.25" customHeight="1">
      <c r="A81" s="182"/>
      <c r="B81" s="139"/>
      <c r="C81" s="183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5"/>
    </row>
    <row r="82" spans="1:23" s="186" customFormat="1" ht="23.25" customHeight="1">
      <c r="A82" s="182"/>
      <c r="C82" s="131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5"/>
    </row>
    <row r="83" spans="1:23" s="186" customFormat="1" ht="23.25" customHeight="1">
      <c r="A83" s="182"/>
      <c r="C83" s="139"/>
      <c r="W83" s="185"/>
    </row>
    <row r="84" ht="23.25" customHeight="1">
      <c r="A84" s="180"/>
    </row>
    <row r="85" ht="23.25" customHeight="1">
      <c r="A85" s="180"/>
    </row>
    <row r="86" ht="23.25" customHeight="1">
      <c r="A86" s="180"/>
    </row>
    <row r="87" ht="23.25" customHeight="1">
      <c r="A87" s="180"/>
    </row>
    <row r="88" ht="23.25" customHeight="1">
      <c r="A88" s="180"/>
    </row>
    <row r="89" spans="6:22" ht="22.5" customHeight="1">
      <c r="F89" s="188"/>
      <c r="G89" s="189"/>
      <c r="H89" s="189"/>
      <c r="I89" s="189"/>
      <c r="J89" s="189"/>
      <c r="K89" s="189"/>
      <c r="L89" s="189"/>
      <c r="M89" s="188"/>
      <c r="N89" s="188"/>
      <c r="O89" s="263"/>
      <c r="P89" s="263"/>
      <c r="Q89" s="263"/>
      <c r="R89" s="263"/>
      <c r="S89" s="263"/>
      <c r="T89" s="263"/>
      <c r="U89" s="263"/>
      <c r="V89" s="263"/>
    </row>
    <row r="90" spans="3:23" ht="21.75" customHeight="1">
      <c r="C90" s="183"/>
      <c r="E90" s="190"/>
      <c r="F90" s="188"/>
      <c r="G90" s="188"/>
      <c r="H90" s="190"/>
      <c r="I90" s="190"/>
      <c r="J90" s="190"/>
      <c r="K90" s="190"/>
      <c r="L90" s="190"/>
      <c r="M90" s="190"/>
      <c r="N90" s="190"/>
      <c r="O90" s="259"/>
      <c r="P90" s="259"/>
      <c r="Q90" s="259"/>
      <c r="R90" s="259"/>
      <c r="S90" s="259"/>
      <c r="T90" s="259"/>
      <c r="U90" s="259"/>
      <c r="V90" s="259"/>
      <c r="W90" s="192"/>
    </row>
    <row r="91" spans="3:23" ht="21.75" customHeight="1">
      <c r="C91" s="183"/>
      <c r="E91" s="190"/>
      <c r="F91" s="188"/>
      <c r="G91" s="188"/>
      <c r="H91" s="190"/>
      <c r="I91" s="190"/>
      <c r="J91" s="190"/>
      <c r="K91" s="190"/>
      <c r="L91" s="190"/>
      <c r="M91" s="190"/>
      <c r="N91" s="190"/>
      <c r="O91" s="191"/>
      <c r="P91" s="191"/>
      <c r="Q91" s="191"/>
      <c r="R91" s="191"/>
      <c r="S91" s="191"/>
      <c r="T91" s="191"/>
      <c r="U91" s="191"/>
      <c r="V91" s="191"/>
      <c r="W91" s="192"/>
    </row>
    <row r="92" spans="3:23" ht="21.75" customHeight="1">
      <c r="C92" s="183"/>
      <c r="E92" s="190"/>
      <c r="F92" s="188"/>
      <c r="G92" s="188"/>
      <c r="H92" s="190"/>
      <c r="I92" s="190"/>
      <c r="J92" s="190"/>
      <c r="K92" s="190"/>
      <c r="L92" s="190"/>
      <c r="M92" s="190"/>
      <c r="N92" s="190"/>
      <c r="O92" s="191"/>
      <c r="P92" s="191"/>
      <c r="Q92" s="191"/>
      <c r="R92" s="191"/>
      <c r="S92" s="191"/>
      <c r="T92" s="191"/>
      <c r="U92" s="191"/>
      <c r="V92" s="191"/>
      <c r="W92" s="192"/>
    </row>
    <row r="93" spans="3:23" ht="21.75" customHeight="1">
      <c r="C93" s="183"/>
      <c r="E93" s="190"/>
      <c r="F93" s="188"/>
      <c r="G93" s="188"/>
      <c r="H93" s="190"/>
      <c r="I93" s="190"/>
      <c r="J93" s="190"/>
      <c r="K93" s="190"/>
      <c r="L93" s="190"/>
      <c r="M93" s="190"/>
      <c r="N93" s="190"/>
      <c r="O93" s="191"/>
      <c r="P93" s="191"/>
      <c r="Q93" s="191"/>
      <c r="R93" s="191"/>
      <c r="S93" s="191"/>
      <c r="T93" s="191"/>
      <c r="U93" s="191"/>
      <c r="V93" s="191"/>
      <c r="W93" s="192"/>
    </row>
    <row r="94" ht="27.75" customHeight="1">
      <c r="C94" s="183"/>
    </row>
    <row r="95" ht="23.25" customHeight="1">
      <c r="A95" s="180"/>
    </row>
    <row r="96" spans="3:22" ht="27.75" customHeight="1"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</row>
    <row r="97" ht="27.75" customHeight="1"/>
    <row r="98" ht="27.75" customHeight="1">
      <c r="C98" s="183"/>
    </row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mergeCells count="33">
    <mergeCell ref="P1:V1"/>
    <mergeCell ref="A3:V3"/>
    <mergeCell ref="A4:V4"/>
    <mergeCell ref="A6:B6"/>
    <mergeCell ref="A7:A12"/>
    <mergeCell ref="B7:B12"/>
    <mergeCell ref="C7:C12"/>
    <mergeCell ref="D7:V7"/>
    <mergeCell ref="D8:F8"/>
    <mergeCell ref="G8:R8"/>
    <mergeCell ref="S8:S12"/>
    <mergeCell ref="T8:T12"/>
    <mergeCell ref="U8:U12"/>
    <mergeCell ref="V8:V12"/>
    <mergeCell ref="D9:D12"/>
    <mergeCell ref="E9:F9"/>
    <mergeCell ref="G9:G12"/>
    <mergeCell ref="H9:R9"/>
    <mergeCell ref="E10:E12"/>
    <mergeCell ref="F10:F12"/>
    <mergeCell ref="H10:H12"/>
    <mergeCell ref="I10:I12"/>
    <mergeCell ref="J10:J12"/>
    <mergeCell ref="K10:K12"/>
    <mergeCell ref="L10:L12"/>
    <mergeCell ref="M10:M12"/>
    <mergeCell ref="N10:N12"/>
    <mergeCell ref="O10:O12"/>
    <mergeCell ref="O90:V90"/>
    <mergeCell ref="P10:P12"/>
    <mergeCell ref="Q10:Q12"/>
    <mergeCell ref="R10:R12"/>
    <mergeCell ref="O89:V89"/>
  </mergeCells>
  <printOptions/>
  <pageMargins left="0.33" right="0.2" top="0.34" bottom="0.37" header="0.2" footer="0.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O35"/>
  <sheetViews>
    <sheetView tabSelected="1" workbookViewId="0" topLeftCell="A1">
      <selection activeCell="B12" sqref="B12"/>
    </sheetView>
  </sheetViews>
  <sheetFormatPr defaultColWidth="9.00390625" defaultRowHeight="15.75"/>
  <cols>
    <col min="1" max="1" width="4.375" style="52" customWidth="1"/>
    <col min="2" max="2" width="47.25390625" style="52" customWidth="1"/>
    <col min="3" max="3" width="10.125" style="51" customWidth="1"/>
    <col min="4" max="4" width="9.125" style="52" customWidth="1"/>
    <col min="5" max="5" width="9.00390625" style="52" customWidth="1"/>
    <col min="6" max="6" width="8.00390625" style="52" customWidth="1"/>
    <col min="7" max="7" width="7.875" style="52" customWidth="1"/>
    <col min="8" max="8" width="9.25390625" style="52" customWidth="1"/>
    <col min="9" max="9" width="9.50390625" style="52" customWidth="1"/>
    <col min="10" max="10" width="8.25390625" style="52" customWidth="1"/>
    <col min="11" max="11" width="8.375" style="52" customWidth="1"/>
    <col min="12" max="12" width="7.875" style="52" customWidth="1"/>
    <col min="13" max="13" width="9.00390625" style="52" customWidth="1"/>
    <col min="14" max="14" width="16.375" style="52" bestFit="1" customWidth="1"/>
    <col min="15" max="16384" width="9.00390625" style="52" customWidth="1"/>
  </cols>
  <sheetData>
    <row r="1" spans="3:12" ht="15.75">
      <c r="C1" s="53"/>
      <c r="D1" s="54"/>
      <c r="E1" s="54"/>
      <c r="F1" s="54"/>
      <c r="G1" s="54"/>
      <c r="H1" s="54"/>
      <c r="I1" s="54"/>
      <c r="J1" s="287" t="s">
        <v>54</v>
      </c>
      <c r="K1" s="287"/>
      <c r="L1" s="287"/>
    </row>
    <row r="2" spans="1:12" ht="18.75">
      <c r="A2" s="250" t="s">
        <v>227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22.5" customHeight="1">
      <c r="A3" s="290" t="s">
        <v>373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2:12" ht="10.5" customHeight="1"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</row>
    <row r="5" spans="3:12" ht="15.75">
      <c r="C5" s="291"/>
      <c r="D5" s="291"/>
      <c r="E5" s="291"/>
      <c r="F5" s="291"/>
      <c r="G5" s="291"/>
      <c r="H5" s="291"/>
      <c r="I5" s="291"/>
      <c r="J5" s="292" t="s">
        <v>104</v>
      </c>
      <c r="K5" s="292"/>
      <c r="L5" s="292"/>
    </row>
    <row r="6" spans="1:13" s="1" customFormat="1" ht="33" customHeight="1">
      <c r="A6" s="57" t="s">
        <v>55</v>
      </c>
      <c r="B6" s="57" t="s">
        <v>1</v>
      </c>
      <c r="C6" s="58" t="s">
        <v>56</v>
      </c>
      <c r="D6" s="59" t="s">
        <v>57</v>
      </c>
      <c r="E6" s="59" t="s">
        <v>58</v>
      </c>
      <c r="F6" s="59" t="s">
        <v>59</v>
      </c>
      <c r="G6" s="59" t="s">
        <v>224</v>
      </c>
      <c r="H6" s="59" t="s">
        <v>60</v>
      </c>
      <c r="I6" s="59" t="s">
        <v>61</v>
      </c>
      <c r="J6" s="59" t="s">
        <v>62</v>
      </c>
      <c r="K6" s="59" t="s">
        <v>225</v>
      </c>
      <c r="L6" s="59" t="s">
        <v>63</v>
      </c>
      <c r="M6" s="59" t="s">
        <v>64</v>
      </c>
    </row>
    <row r="7" spans="1:13" s="206" customFormat="1" ht="21.75" customHeight="1">
      <c r="A7" s="202" t="s">
        <v>52</v>
      </c>
      <c r="B7" s="203" t="s">
        <v>65</v>
      </c>
      <c r="C7" s="204">
        <f aca="true" t="shared" si="0" ref="C7:C13">SUM(D7:M7)</f>
        <v>3094860</v>
      </c>
      <c r="D7" s="205">
        <f>SUM(D10,D13,D14)</f>
        <v>280322</v>
      </c>
      <c r="E7" s="205">
        <f aca="true" t="shared" si="1" ref="E7:M7">SUM(E10,E13,E14)</f>
        <v>543946</v>
      </c>
      <c r="F7" s="205">
        <f t="shared" si="1"/>
        <v>384461</v>
      </c>
      <c r="G7" s="205">
        <f t="shared" si="1"/>
        <v>250703</v>
      </c>
      <c r="H7" s="205">
        <f t="shared" si="1"/>
        <v>283952</v>
      </c>
      <c r="I7" s="205">
        <f t="shared" si="1"/>
        <v>292920</v>
      </c>
      <c r="J7" s="205">
        <f t="shared" si="1"/>
        <v>316280</v>
      </c>
      <c r="K7" s="205">
        <f t="shared" si="1"/>
        <v>319100</v>
      </c>
      <c r="L7" s="205">
        <f t="shared" si="1"/>
        <v>82371</v>
      </c>
      <c r="M7" s="205">
        <f t="shared" si="1"/>
        <v>340805</v>
      </c>
    </row>
    <row r="8" spans="1:13" s="211" customFormat="1" ht="18" customHeight="1">
      <c r="A8" s="207">
        <v>1</v>
      </c>
      <c r="B8" s="208" t="s">
        <v>66</v>
      </c>
      <c r="C8" s="209">
        <f t="shared" si="0"/>
        <v>291070</v>
      </c>
      <c r="D8" s="209">
        <f>SUM(D9,D13)</f>
        <v>181000</v>
      </c>
      <c r="E8" s="209">
        <f aca="true" t="shared" si="2" ref="E8:M8">SUM(E9,E13)</f>
        <v>44300</v>
      </c>
      <c r="F8" s="209">
        <f t="shared" si="2"/>
        <v>14900</v>
      </c>
      <c r="G8" s="210">
        <f t="shared" si="2"/>
        <v>10700</v>
      </c>
      <c r="H8" s="210">
        <f t="shared" si="2"/>
        <v>6600</v>
      </c>
      <c r="I8" s="210">
        <f t="shared" si="2"/>
        <v>8000</v>
      </c>
      <c r="J8" s="210">
        <f t="shared" si="2"/>
        <v>10200</v>
      </c>
      <c r="K8" s="210">
        <f t="shared" si="2"/>
        <v>2500</v>
      </c>
      <c r="L8" s="210">
        <f t="shared" si="2"/>
        <v>8100</v>
      </c>
      <c r="M8" s="210">
        <f t="shared" si="2"/>
        <v>4770</v>
      </c>
    </row>
    <row r="9" spans="1:13" s="217" customFormat="1" ht="18" customHeight="1">
      <c r="A9" s="212" t="s">
        <v>67</v>
      </c>
      <c r="B9" s="213" t="s">
        <v>68</v>
      </c>
      <c r="C9" s="214">
        <f>SUM(D9:M9)</f>
        <v>290070</v>
      </c>
      <c r="D9" s="215">
        <f>SUM(D10:D12)</f>
        <v>180000</v>
      </c>
      <c r="E9" s="215">
        <v>44300</v>
      </c>
      <c r="F9" s="215">
        <v>14900</v>
      </c>
      <c r="G9" s="216">
        <v>10700</v>
      </c>
      <c r="H9" s="216">
        <v>6600</v>
      </c>
      <c r="I9" s="216">
        <v>8000</v>
      </c>
      <c r="J9" s="216">
        <v>10200</v>
      </c>
      <c r="K9" s="216">
        <v>2500</v>
      </c>
      <c r="L9" s="216">
        <v>8100</v>
      </c>
      <c r="M9" s="216">
        <v>4770</v>
      </c>
    </row>
    <row r="10" spans="1:13" s="223" customFormat="1" ht="18" customHeight="1">
      <c r="A10" s="218"/>
      <c r="B10" s="219" t="s">
        <v>69</v>
      </c>
      <c r="C10" s="220">
        <f>SUM(D10:M10)</f>
        <v>262770</v>
      </c>
      <c r="D10" s="221">
        <v>159660</v>
      </c>
      <c r="E10" s="221">
        <v>41200</v>
      </c>
      <c r="F10" s="221">
        <v>14150</v>
      </c>
      <c r="G10" s="222">
        <v>9150</v>
      </c>
      <c r="H10" s="222">
        <v>6500</v>
      </c>
      <c r="I10" s="222">
        <v>7220</v>
      </c>
      <c r="J10" s="222">
        <v>9800</v>
      </c>
      <c r="K10" s="222">
        <v>2500</v>
      </c>
      <c r="L10" s="222">
        <v>8000</v>
      </c>
      <c r="M10" s="222">
        <v>4590</v>
      </c>
    </row>
    <row r="11" spans="1:13" s="224" customFormat="1" ht="18" customHeight="1">
      <c r="A11" s="218"/>
      <c r="B11" s="219" t="s">
        <v>70</v>
      </c>
      <c r="C11" s="220">
        <f>SUM(D11:M11)</f>
        <v>26600</v>
      </c>
      <c r="D11" s="221">
        <v>20165</v>
      </c>
      <c r="E11" s="221">
        <v>3030</v>
      </c>
      <c r="F11" s="221">
        <v>575</v>
      </c>
      <c r="G11" s="222">
        <v>1515</v>
      </c>
      <c r="H11" s="222">
        <v>72</v>
      </c>
      <c r="I11" s="222">
        <v>724</v>
      </c>
      <c r="J11" s="222">
        <v>330</v>
      </c>
      <c r="K11" s="222">
        <v>0</v>
      </c>
      <c r="L11" s="222">
        <v>65</v>
      </c>
      <c r="M11" s="222">
        <v>124</v>
      </c>
    </row>
    <row r="12" spans="1:13" s="224" customFormat="1" ht="18" customHeight="1">
      <c r="A12" s="218"/>
      <c r="B12" s="219" t="s">
        <v>226</v>
      </c>
      <c r="C12" s="220">
        <f>SUM(D12:M12)</f>
        <v>700</v>
      </c>
      <c r="D12" s="220">
        <v>175</v>
      </c>
      <c r="E12" s="220">
        <v>70</v>
      </c>
      <c r="F12" s="220">
        <v>175</v>
      </c>
      <c r="G12" s="225">
        <v>35</v>
      </c>
      <c r="H12" s="225">
        <v>28</v>
      </c>
      <c r="I12" s="225">
        <v>56</v>
      </c>
      <c r="J12" s="225">
        <v>70</v>
      </c>
      <c r="K12" s="225"/>
      <c r="L12" s="225">
        <v>35</v>
      </c>
      <c r="M12" s="225">
        <v>56</v>
      </c>
    </row>
    <row r="13" spans="1:15" s="226" customFormat="1" ht="18" customHeight="1">
      <c r="A13" s="212" t="s">
        <v>71</v>
      </c>
      <c r="B13" s="213" t="s">
        <v>72</v>
      </c>
      <c r="C13" s="215">
        <f t="shared" si="0"/>
        <v>1000</v>
      </c>
      <c r="D13" s="215">
        <v>1000</v>
      </c>
      <c r="E13" s="215"/>
      <c r="F13" s="215">
        <v>0</v>
      </c>
      <c r="G13" s="216">
        <v>0</v>
      </c>
      <c r="H13" s="216">
        <v>0</v>
      </c>
      <c r="I13" s="216">
        <v>0</v>
      </c>
      <c r="J13" s="216"/>
      <c r="K13" s="216">
        <v>0</v>
      </c>
      <c r="L13" s="216">
        <v>0</v>
      </c>
      <c r="M13" s="216">
        <v>0</v>
      </c>
      <c r="O13" s="226" t="s">
        <v>228</v>
      </c>
    </row>
    <row r="14" spans="1:14" s="228" customFormat="1" ht="18" customHeight="1">
      <c r="A14" s="207">
        <v>2</v>
      </c>
      <c r="B14" s="208" t="s">
        <v>73</v>
      </c>
      <c r="C14" s="209">
        <f>SUM(C15:C17)</f>
        <v>2831090</v>
      </c>
      <c r="D14" s="209">
        <f>SUM(D15:D17)</f>
        <v>119662</v>
      </c>
      <c r="E14" s="209">
        <f aca="true" t="shared" si="3" ref="E14:M14">SUM(E15:E17)</f>
        <v>502746</v>
      </c>
      <c r="F14" s="209">
        <f t="shared" si="3"/>
        <v>370311</v>
      </c>
      <c r="G14" s="209">
        <f t="shared" si="3"/>
        <v>241553</v>
      </c>
      <c r="H14" s="209">
        <f t="shared" si="3"/>
        <v>277452</v>
      </c>
      <c r="I14" s="209">
        <f t="shared" si="3"/>
        <v>285700</v>
      </c>
      <c r="J14" s="209">
        <f t="shared" si="3"/>
        <v>306480</v>
      </c>
      <c r="K14" s="209">
        <f t="shared" si="3"/>
        <v>316600</v>
      </c>
      <c r="L14" s="209">
        <f t="shared" si="3"/>
        <v>74371</v>
      </c>
      <c r="M14" s="209">
        <f t="shared" si="3"/>
        <v>336215</v>
      </c>
      <c r="N14" s="227"/>
    </row>
    <row r="15" spans="1:14" s="224" customFormat="1" ht="21.75" customHeight="1">
      <c r="A15" s="218"/>
      <c r="B15" s="219" t="s">
        <v>74</v>
      </c>
      <c r="C15" s="220">
        <f>SUM(D15:M15)</f>
        <v>1830686</v>
      </c>
      <c r="D15" s="221">
        <f>77570+2000</f>
        <v>79570</v>
      </c>
      <c r="E15" s="221">
        <v>330368</v>
      </c>
      <c r="F15" s="221">
        <v>244461</v>
      </c>
      <c r="G15" s="222">
        <v>152970</v>
      </c>
      <c r="H15" s="222">
        <v>178558</v>
      </c>
      <c r="I15" s="222">
        <v>188542</v>
      </c>
      <c r="J15" s="222">
        <v>176970</v>
      </c>
      <c r="K15" s="222">
        <v>219922</v>
      </c>
      <c r="L15" s="222">
        <v>54420</v>
      </c>
      <c r="M15" s="222">
        <v>204905</v>
      </c>
      <c r="N15" s="227"/>
    </row>
    <row r="16" spans="1:15" s="224" customFormat="1" ht="32.25" customHeight="1">
      <c r="A16" s="218"/>
      <c r="B16" s="229" t="s">
        <v>255</v>
      </c>
      <c r="C16" s="220">
        <f>SUM(D16:M16)</f>
        <v>915837</v>
      </c>
      <c r="D16" s="221">
        <v>39285</v>
      </c>
      <c r="E16" s="221">
        <v>165027</v>
      </c>
      <c r="F16" s="221">
        <v>121949</v>
      </c>
      <c r="G16" s="222">
        <v>74880</v>
      </c>
      <c r="H16" s="222">
        <v>84812</v>
      </c>
      <c r="I16" s="222">
        <v>94219</v>
      </c>
      <c r="J16" s="222">
        <v>116366</v>
      </c>
      <c r="K16" s="222">
        <v>83204</v>
      </c>
      <c r="L16" s="222">
        <v>19220</v>
      </c>
      <c r="M16" s="222">
        <v>116875</v>
      </c>
      <c r="N16" s="227"/>
      <c r="O16" s="230"/>
    </row>
    <row r="17" spans="1:15" s="224" customFormat="1" ht="32.25" customHeight="1">
      <c r="A17" s="218"/>
      <c r="B17" s="229" t="s">
        <v>241</v>
      </c>
      <c r="C17" s="220">
        <f>SUM(D17:M17)</f>
        <v>84567</v>
      </c>
      <c r="D17" s="221">
        <v>807</v>
      </c>
      <c r="E17" s="221">
        <f>8851+500-2000</f>
        <v>7351</v>
      </c>
      <c r="F17" s="221">
        <v>3901</v>
      </c>
      <c r="G17" s="222">
        <v>13703</v>
      </c>
      <c r="H17" s="222">
        <v>14082</v>
      </c>
      <c r="I17" s="222">
        <v>2939</v>
      </c>
      <c r="J17" s="222">
        <v>13144</v>
      </c>
      <c r="K17" s="222">
        <v>13474</v>
      </c>
      <c r="L17" s="222">
        <v>731</v>
      </c>
      <c r="M17" s="222">
        <v>14435</v>
      </c>
      <c r="N17" s="227"/>
      <c r="O17" s="230"/>
    </row>
    <row r="18" spans="1:14" s="82" customFormat="1" ht="18" customHeight="1">
      <c r="A18" s="77">
        <v>3</v>
      </c>
      <c r="B18" s="78"/>
      <c r="C18" s="79"/>
      <c r="D18" s="195"/>
      <c r="E18" s="195"/>
      <c r="F18" s="195"/>
      <c r="G18" s="80"/>
      <c r="H18" s="80"/>
      <c r="I18" s="80"/>
      <c r="J18" s="80"/>
      <c r="K18" s="80"/>
      <c r="L18" s="80"/>
      <c r="M18" s="80"/>
      <c r="N18" s="81"/>
    </row>
    <row r="19" spans="1:15" s="76" customFormat="1" ht="18" customHeight="1">
      <c r="A19" s="60" t="s">
        <v>53</v>
      </c>
      <c r="B19" s="61" t="s">
        <v>75</v>
      </c>
      <c r="C19" s="62">
        <f>SUM(C20,C27,C28,C29)</f>
        <v>3094860</v>
      </c>
      <c r="D19" s="62">
        <f>SUM(D20,D27,D28,D29)</f>
        <v>280322</v>
      </c>
      <c r="E19" s="62">
        <f aca="true" t="shared" si="4" ref="E19:M19">SUM(E20,E27,E28,E29)</f>
        <v>543946</v>
      </c>
      <c r="F19" s="62">
        <f t="shared" si="4"/>
        <v>384461</v>
      </c>
      <c r="G19" s="62">
        <f t="shared" si="4"/>
        <v>250703</v>
      </c>
      <c r="H19" s="62">
        <f t="shared" si="4"/>
        <v>283952</v>
      </c>
      <c r="I19" s="62">
        <f t="shared" si="4"/>
        <v>292920</v>
      </c>
      <c r="J19" s="62">
        <f t="shared" si="4"/>
        <v>316280</v>
      </c>
      <c r="K19" s="62">
        <f t="shared" si="4"/>
        <v>319100</v>
      </c>
      <c r="L19" s="62">
        <f t="shared" si="4"/>
        <v>82371</v>
      </c>
      <c r="M19" s="62">
        <f t="shared" si="4"/>
        <v>340805</v>
      </c>
      <c r="N19" s="84"/>
      <c r="O19" s="84"/>
    </row>
    <row r="20" spans="1:14" s="76" customFormat="1" ht="18" customHeight="1">
      <c r="A20" s="63">
        <v>1</v>
      </c>
      <c r="B20" s="64" t="s">
        <v>76</v>
      </c>
      <c r="C20" s="85">
        <f>SUM(C21:C22,C26)</f>
        <v>3009293</v>
      </c>
      <c r="D20" s="196">
        <f>SUM(D21:D22,D26)</f>
        <v>278515</v>
      </c>
      <c r="E20" s="196">
        <f aca="true" t="shared" si="5" ref="E20:M20">SUM(E21:E22,E26)</f>
        <v>536595</v>
      </c>
      <c r="F20" s="196">
        <f t="shared" si="5"/>
        <v>380560</v>
      </c>
      <c r="G20" s="85">
        <f t="shared" si="5"/>
        <v>237000</v>
      </c>
      <c r="H20" s="85">
        <f t="shared" si="5"/>
        <v>269870</v>
      </c>
      <c r="I20" s="85">
        <f t="shared" si="5"/>
        <v>289981</v>
      </c>
      <c r="J20" s="85">
        <f t="shared" si="5"/>
        <v>303136</v>
      </c>
      <c r="K20" s="85">
        <f t="shared" si="5"/>
        <v>305626</v>
      </c>
      <c r="L20" s="85">
        <f t="shared" si="5"/>
        <v>81640</v>
      </c>
      <c r="M20" s="85">
        <f t="shared" si="5"/>
        <v>326370</v>
      </c>
      <c r="N20" s="84"/>
    </row>
    <row r="21" spans="1:14" s="75" customFormat="1" ht="18" customHeight="1">
      <c r="A21" s="67"/>
      <c r="B21" s="68" t="s">
        <v>77</v>
      </c>
      <c r="C21" s="69">
        <f>SUM(D21:M21)</f>
        <v>15355</v>
      </c>
      <c r="D21" s="197">
        <f>9655+2000</f>
        <v>11655</v>
      </c>
      <c r="E21" s="197">
        <v>2000</v>
      </c>
      <c r="F21" s="197">
        <v>0</v>
      </c>
      <c r="G21" s="86"/>
      <c r="H21" s="86">
        <v>700</v>
      </c>
      <c r="I21" s="86">
        <v>1000</v>
      </c>
      <c r="J21" s="86"/>
      <c r="K21" s="86">
        <v>0</v>
      </c>
      <c r="L21" s="86">
        <v>0</v>
      </c>
      <c r="M21" s="86">
        <v>0</v>
      </c>
      <c r="N21" s="84"/>
    </row>
    <row r="22" spans="1:14" s="75" customFormat="1" ht="18" customHeight="1">
      <c r="A22" s="67"/>
      <c r="B22" s="68" t="s">
        <v>78</v>
      </c>
      <c r="C22" s="69">
        <f>SUM(D22:M22)</f>
        <v>2960839</v>
      </c>
      <c r="D22" s="197">
        <v>262448</v>
      </c>
      <c r="E22" s="197">
        <v>528464</v>
      </c>
      <c r="F22" s="197">
        <v>376631</v>
      </c>
      <c r="G22" s="86">
        <v>234513</v>
      </c>
      <c r="H22" s="86">
        <v>266417</v>
      </c>
      <c r="I22" s="86">
        <v>285791</v>
      </c>
      <c r="J22" s="86">
        <v>300391</v>
      </c>
      <c r="K22" s="86">
        <v>302693</v>
      </c>
      <c r="L22" s="86">
        <v>80566</v>
      </c>
      <c r="M22" s="86">
        <v>322925</v>
      </c>
      <c r="N22" s="84"/>
    </row>
    <row r="23" spans="1:14" s="74" customFormat="1" ht="18" customHeight="1">
      <c r="A23" s="70"/>
      <c r="B23" s="71" t="s">
        <v>79</v>
      </c>
      <c r="C23" s="72"/>
      <c r="D23" s="194"/>
      <c r="E23" s="194"/>
      <c r="F23" s="194"/>
      <c r="G23" s="73"/>
      <c r="H23" s="73"/>
      <c r="I23" s="73"/>
      <c r="J23" s="73"/>
      <c r="K23" s="73"/>
      <c r="L23" s="73"/>
      <c r="M23" s="73"/>
      <c r="N23" s="84"/>
    </row>
    <row r="24" spans="1:14" s="74" customFormat="1" ht="18" customHeight="1">
      <c r="A24" s="70"/>
      <c r="B24" s="71" t="s">
        <v>80</v>
      </c>
      <c r="C24" s="72">
        <f aca="true" t="shared" si="6" ref="C24:C29">SUM(D24:M24)</f>
        <v>1838613</v>
      </c>
      <c r="D24" s="194">
        <v>122765</v>
      </c>
      <c r="E24" s="194">
        <v>350078</v>
      </c>
      <c r="F24" s="194">
        <v>249144</v>
      </c>
      <c r="G24" s="73">
        <v>141864</v>
      </c>
      <c r="H24" s="73">
        <v>157786</v>
      </c>
      <c r="I24" s="73">
        <v>189820</v>
      </c>
      <c r="J24" s="73">
        <v>178509</v>
      </c>
      <c r="K24" s="73">
        <v>199692</v>
      </c>
      <c r="L24" s="73">
        <v>34054</v>
      </c>
      <c r="M24" s="73">
        <v>214901</v>
      </c>
      <c r="N24" s="84"/>
    </row>
    <row r="25" spans="1:14" s="74" customFormat="1" ht="18" customHeight="1">
      <c r="A25" s="70"/>
      <c r="B25" s="71" t="s">
        <v>81</v>
      </c>
      <c r="C25" s="72">
        <f t="shared" si="6"/>
        <v>18289</v>
      </c>
      <c r="D25" s="194">
        <v>1724</v>
      </c>
      <c r="E25" s="194">
        <v>2693</v>
      </c>
      <c r="F25" s="194">
        <v>1884</v>
      </c>
      <c r="G25" s="73">
        <v>1594</v>
      </c>
      <c r="H25" s="73">
        <v>2400</v>
      </c>
      <c r="I25" s="73">
        <v>1495</v>
      </c>
      <c r="J25" s="73">
        <v>1614</v>
      </c>
      <c r="K25" s="73">
        <v>1303</v>
      </c>
      <c r="L25" s="73">
        <v>1112</v>
      </c>
      <c r="M25" s="73">
        <v>2470</v>
      </c>
      <c r="N25" s="84"/>
    </row>
    <row r="26" spans="1:14" s="87" customFormat="1" ht="18" customHeight="1">
      <c r="A26" s="67"/>
      <c r="B26" s="68" t="s">
        <v>82</v>
      </c>
      <c r="C26" s="69">
        <f t="shared" si="6"/>
        <v>33099</v>
      </c>
      <c r="D26" s="197">
        <v>4412</v>
      </c>
      <c r="E26" s="197">
        <v>6131</v>
      </c>
      <c r="F26" s="197">
        <v>3929</v>
      </c>
      <c r="G26" s="86">
        <v>2487</v>
      </c>
      <c r="H26" s="86">
        <v>2753</v>
      </c>
      <c r="I26" s="86">
        <v>3190</v>
      </c>
      <c r="J26" s="86">
        <v>2745</v>
      </c>
      <c r="K26" s="86">
        <v>2933</v>
      </c>
      <c r="L26" s="86">
        <v>1074</v>
      </c>
      <c r="M26" s="86">
        <v>3445</v>
      </c>
      <c r="N26" s="84"/>
    </row>
    <row r="27" spans="1:14" s="66" customFormat="1" ht="18" customHeight="1">
      <c r="A27" s="63">
        <v>2</v>
      </c>
      <c r="B27" s="64" t="s">
        <v>242</v>
      </c>
      <c r="C27" s="65">
        <f t="shared" si="6"/>
        <v>70313</v>
      </c>
      <c r="D27" s="198">
        <v>767</v>
      </c>
      <c r="E27" s="198">
        <v>2984</v>
      </c>
      <c r="F27" s="198">
        <v>2329</v>
      </c>
      <c r="G27" s="89">
        <v>11994</v>
      </c>
      <c r="H27" s="89">
        <v>12168</v>
      </c>
      <c r="I27" s="89">
        <v>2176</v>
      </c>
      <c r="J27" s="89">
        <v>11819</v>
      </c>
      <c r="K27" s="89">
        <v>12529</v>
      </c>
      <c r="L27" s="89">
        <v>614</v>
      </c>
      <c r="M27" s="89">
        <v>12933</v>
      </c>
      <c r="N27" s="84"/>
    </row>
    <row r="28" spans="1:14" s="66" customFormat="1" ht="18" customHeight="1">
      <c r="A28" s="63">
        <v>3</v>
      </c>
      <c r="B28" s="64" t="s">
        <v>243</v>
      </c>
      <c r="C28" s="65">
        <f t="shared" si="6"/>
        <v>14254</v>
      </c>
      <c r="D28" s="198">
        <v>40</v>
      </c>
      <c r="E28" s="198">
        <f>3867+500</f>
        <v>4367</v>
      </c>
      <c r="F28" s="198">
        <v>1572</v>
      </c>
      <c r="G28" s="89">
        <v>1709</v>
      </c>
      <c r="H28" s="89">
        <v>1914</v>
      </c>
      <c r="I28" s="89">
        <v>763</v>
      </c>
      <c r="J28" s="89">
        <v>1325</v>
      </c>
      <c r="K28" s="89">
        <v>945</v>
      </c>
      <c r="L28" s="89">
        <v>117</v>
      </c>
      <c r="M28" s="89">
        <v>1502</v>
      </c>
      <c r="N28" s="84"/>
    </row>
    <row r="29" spans="1:13" s="76" customFormat="1" ht="18" customHeight="1">
      <c r="A29" s="63">
        <v>4</v>
      </c>
      <c r="B29" s="88" t="s">
        <v>83</v>
      </c>
      <c r="C29" s="65">
        <f t="shared" si="6"/>
        <v>1000</v>
      </c>
      <c r="D29" s="198">
        <v>1000</v>
      </c>
      <c r="E29" s="198"/>
      <c r="F29" s="198"/>
      <c r="G29" s="89"/>
      <c r="H29" s="89"/>
      <c r="I29" s="98"/>
      <c r="J29" s="98"/>
      <c r="K29" s="98"/>
      <c r="L29" s="98"/>
      <c r="M29" s="98"/>
    </row>
    <row r="30" spans="1:15" s="76" customFormat="1" ht="57.75" customHeight="1">
      <c r="A30" s="90" t="s">
        <v>84</v>
      </c>
      <c r="B30" s="91" t="s">
        <v>85</v>
      </c>
      <c r="C30" s="83"/>
      <c r="D30" s="199">
        <v>100</v>
      </c>
      <c r="E30" s="199">
        <v>100</v>
      </c>
      <c r="F30" s="199">
        <v>100</v>
      </c>
      <c r="G30" s="107">
        <v>100</v>
      </c>
      <c r="H30" s="107">
        <v>100</v>
      </c>
      <c r="I30" s="107">
        <v>100</v>
      </c>
      <c r="J30" s="107">
        <v>100</v>
      </c>
      <c r="K30" s="107">
        <v>100</v>
      </c>
      <c r="L30" s="107">
        <v>100</v>
      </c>
      <c r="M30" s="107">
        <v>100</v>
      </c>
      <c r="N30" s="84"/>
      <c r="O30" s="84"/>
    </row>
    <row r="31" spans="1:13" ht="18" customHeight="1" hidden="1">
      <c r="A31" s="92"/>
      <c r="B31" s="93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2" ht="18" customHeight="1" hidden="1">
      <c r="A32" s="92"/>
      <c r="B32" s="93"/>
      <c r="C32" s="94"/>
      <c r="D32" s="95"/>
      <c r="E32" s="95"/>
      <c r="F32" s="95"/>
      <c r="G32" s="95"/>
      <c r="H32" s="95"/>
      <c r="I32" s="95"/>
      <c r="J32" s="95"/>
      <c r="K32" s="95"/>
      <c r="L32" s="95"/>
    </row>
    <row r="33" spans="1:12" ht="21.75" customHeight="1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</row>
    <row r="34" ht="15.75">
      <c r="B34" s="96"/>
    </row>
    <row r="35" ht="12.75">
      <c r="B35" s="97"/>
    </row>
  </sheetData>
  <mergeCells count="6">
    <mergeCell ref="J1:L1"/>
    <mergeCell ref="A33:L33"/>
    <mergeCell ref="A2:L2"/>
    <mergeCell ref="A3:L3"/>
    <mergeCell ref="C5:I5"/>
    <mergeCell ref="J5:L5"/>
  </mergeCells>
  <printOptions/>
  <pageMargins left="0.28" right="0.28" top="0.2" bottom="0.2" header="0.2" footer="0.29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BaCuong</cp:lastModifiedBy>
  <cp:lastPrinted>2013-12-18T01:58:59Z</cp:lastPrinted>
  <dcterms:created xsi:type="dcterms:W3CDTF">2010-11-23T07:50:16Z</dcterms:created>
  <dcterms:modified xsi:type="dcterms:W3CDTF">2013-12-25T02:35:56Z</dcterms:modified>
  <cp:category/>
  <cp:version/>
  <cp:contentType/>
  <cp:contentStatus/>
</cp:coreProperties>
</file>